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188" windowWidth="15336" windowHeight="4920" activeTab="0"/>
  </bookViews>
  <sheets>
    <sheet name="бюджет" sheetId="1" r:id="rId1"/>
  </sheets>
  <definedNames>
    <definedName name="_xlnm.Print_Titles" localSheetId="0">'бюджет'!$A:$B,'бюджет'!$3:$5</definedName>
    <definedName name="_xlnm.Print_Area" localSheetId="0">'бюджет'!$A$1:$AC$225</definedName>
  </definedNames>
  <calcPr fullCalcOnLoad="1"/>
</workbook>
</file>

<file path=xl/sharedStrings.xml><?xml version="1.0" encoding="utf-8"?>
<sst xmlns="http://schemas.openxmlformats.org/spreadsheetml/2006/main" count="412" uniqueCount="363">
  <si>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</si>
  <si>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</si>
  <si>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</si>
  <si>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</si>
  <si>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</si>
  <si>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</si>
  <si>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</si>
  <si>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</si>
  <si>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</si>
  <si>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</si>
  <si>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</si>
  <si>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</si>
  <si>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</si>
  <si>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</si>
  <si>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</si>
  <si>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</si>
  <si>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</si>
  <si>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</si>
  <si>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</si>
  <si>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</si>
  <si>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</si>
  <si>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</si>
  <si>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</si>
  <si>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</si>
  <si>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</si>
  <si>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</si>
  <si>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</si>
  <si>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</si>
  <si>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</si>
  <si>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</si>
  <si>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</si>
  <si>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</si>
  <si>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</si>
  <si>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</si>
  <si>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</si>
  <si>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</si>
  <si>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</si>
  <si>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</si>
  <si>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</si>
  <si>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</si>
  <si>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</si>
  <si>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</si>
  <si>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</si>
  <si>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</si>
  <si>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</si>
  <si>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</si>
  <si>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</si>
  <si>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</si>
  <si>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</si>
  <si>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</si>
  <si>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</si>
  <si>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</si>
  <si>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</si>
  <si>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</si>
  <si>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000 1 01 02030 01 0000 110</t>
  </si>
  <si>
    <t>000 1 01 02040 01 0000 110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</si>
  <si>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</si>
  <si>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</si>
  <si>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</si>
  <si>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</si>
  <si>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</si>
  <si>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</si>
  <si>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</si>
  <si>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</si>
  <si>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</si>
  <si>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</si>
  <si>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</si>
  <si>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</si>
  <si>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</si>
  <si>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</si>
  <si>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</si>
  <si>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</si>
  <si>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</si>
  <si>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</si>
  <si>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</si>
  <si>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</si>
  <si>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</si>
  <si>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</si>
  <si>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</si>
  <si>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</si>
  <si>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</si>
  <si>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</si>
  <si>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</si>
  <si>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</si>
  <si>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</si>
  <si>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</si>
  <si>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</si>
  <si>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</si>
  <si>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</si>
  <si>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</si>
  <si>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</si>
  <si>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</si>
  <si>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</si>
  <si>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</si>
  <si>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</si>
  <si>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</si>
  <si>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</si>
  <si>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</si>
  <si>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</si>
  <si>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</si>
  <si>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</si>
  <si>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</si>
  <si>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</si>
  <si>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</si>
  <si>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</si>
  <si>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</si>
  <si>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</si>
  <si>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</si>
  <si>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</si>
  <si>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</si>
  <si>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</si>
  <si>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</si>
  <si>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</si>
  <si>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</si>
  <si>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</si>
  <si>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</si>
  <si>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</si>
  <si>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</si>
  <si>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</si>
  <si>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</si>
  <si>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</si>
  <si>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</si>
  <si>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</si>
  <si>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</si>
  <si>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</si>
  <si>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</si>
  <si>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</si>
  <si>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</si>
  <si>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</si>
  <si>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</si>
  <si>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</si>
  <si>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</si>
  <si>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</si>
  <si>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</si>
  <si>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</si>
  <si>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</si>
  <si>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</si>
  <si>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</si>
  <si>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>(+, -) 
тыс. руб.</t>
  </si>
  <si>
    <t>%</t>
  </si>
  <si>
    <t>тыс. руб.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</si>
  <si>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</si>
  <si>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</si>
  <si>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</si>
  <si>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</si>
  <si>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</si>
  <si>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</si>
  <si>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</si>
  <si>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</si>
  <si>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</si>
  <si>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</si>
  <si>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</si>
  <si>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</si>
  <si>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</si>
  <si>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</si>
  <si>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</si>
  <si>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</si>
  <si>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</si>
  <si>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</si>
  <si>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</si>
  <si>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000 2 02 27112 04 0000 150</t>
  </si>
  <si>
    <t>000 2 02 27112 04 0001 150</t>
  </si>
  <si>
    <t>000 2 02 27112 04 0002 150</t>
  </si>
  <si>
    <t>000 2 02 27112 04 0003 150</t>
  </si>
  <si>
    <t>000 2 02 29999 04 0000 150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</si>
  <si>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</si>
  <si>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</si>
  <si>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</si>
  <si>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</si>
  <si>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</si>
  <si>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</si>
  <si>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рекультивацию полигонов твёрдых коммунальных отходов </t>
  </si>
  <si>
    <t>000 2 02 30000 00 0000 150</t>
  </si>
  <si>
    <t>000 2 02 30022 04 0000 150</t>
  </si>
  <si>
    <t>000 2 02 30024 04 0000 150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</si>
  <si>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</si>
  <si>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</si>
  <si>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</si>
  <si>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</si>
  <si>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000 2 02 35082 04 0000 150</t>
  </si>
  <si>
    <t>000 2 02 35120 04 0000 150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</si>
  <si>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</si>
  <si>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</si>
  <si>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000 2 02 39999 04 0000 150</t>
  </si>
  <si>
    <t>000 2 02 40000 00 0000 150</t>
  </si>
  <si>
    <t>000 2 02 45160 04 0000 150</t>
  </si>
  <si>
    <t>000 2 02 49999 04 0000 150</t>
  </si>
  <si>
    <t xml:space="preserve"> - на создание центров образования цифрового и гуманитарного профилей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</si>
  <si>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</si>
  <si>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</si>
  <si>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</si>
  <si>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</si>
  <si>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</si>
  <si>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000 1 06 06042 04 0000 110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</si>
  <si>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</si>
  <si>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</si>
  <si>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 xml:space="preserve">ожидаемое исполнение </t>
  </si>
  <si>
    <t>бюджет 2018 год</t>
  </si>
  <si>
    <t>факт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</si>
  <si>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</si>
  <si>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</si>
  <si>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расчетный НП (сведения МЭФ МО)</t>
  </si>
  <si>
    <t>откл от МЭФ = (наш проект - НП МЭФ)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</si>
  <si>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</si>
  <si>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</si>
  <si>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мероприятия по организации отдыха детей в каникулярное время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</si>
  <si>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</si>
  <si>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</si>
  <si>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</si>
  <si>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</si>
  <si>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</si>
  <si>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</si>
  <si>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</si>
  <si>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</si>
  <si>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</si>
  <si>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</si>
  <si>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в части благоустройства общественных территорий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</si>
  <si>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</si>
  <si>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</si>
  <si>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</si>
  <si>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проектирование и строительство дошкольных образовательных организаций</t>
  </si>
  <si>
    <t xml:space="preserve"> - на проектирование сетей газификации в сельской местности</t>
  </si>
  <si>
    <t xml:space="preserve"> - на реализацию мероприятий по улучшению жилищных условий многодетных семей</t>
  </si>
  <si>
    <t>000 2 02 27112 04 0011 150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</si>
  <si>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</si>
  <si>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</si>
  <si>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строительство (реконструкцию) объектов культуры</t>
  </si>
  <si>
    <t>отклонение</t>
  </si>
  <si>
    <t>000 1 13 02994 04 0006 130</t>
  </si>
  <si>
    <t>000 1 13 02994 04 0007 130</t>
  </si>
  <si>
    <t>000 1 11 09044 04 0014 120</t>
  </si>
  <si>
    <t>000 1 13 02994 04 0012 130</t>
  </si>
  <si>
    <t>000 1 13 02994 04 0013 130</t>
  </si>
  <si>
    <t>Сумма (проект)</t>
  </si>
  <si>
    <t>плановый период</t>
  </si>
  <si>
    <t>2022 год (проект)</t>
  </si>
  <si>
    <t>бюджет 2019 год</t>
  </si>
  <si>
    <t>бюджет на 2020 год</t>
  </si>
  <si>
    <t>к факту 2019 года</t>
  </si>
  <si>
    <t>проект бюджета на 2021 год</t>
  </si>
  <si>
    <t xml:space="preserve">к утвержденному плану на 2020 год с учетом принятых изменений </t>
  </si>
  <si>
    <t>к ожидаемому исполнению за 2020 год</t>
  </si>
  <si>
    <t>2023 год (проект)</t>
  </si>
  <si>
    <t>к Решению СД № 356/34</t>
  </si>
  <si>
    <t>отклонение проекта бюджета на 2021 год</t>
  </si>
  <si>
    <t>проект 2022г к проекту 2021г</t>
  </si>
  <si>
    <t>проект 2023г к проекту 2022г</t>
  </si>
  <si>
    <t>000 1 03 02231 01 0000 110</t>
  </si>
  <si>
    <t>000 1 03 02241 01 0000 110</t>
  </si>
  <si>
    <t>000 1 03 02251 01 0000 110</t>
  </si>
  <si>
    <t>000 1 03 02261 01 0000 110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</si>
  <si>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</si>
  <si>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</si>
  <si>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</si>
  <si>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</si>
  <si>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</si>
  <si>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</si>
  <si>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</si>
  <si>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</si>
  <si>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</si>
  <si>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</si>
  <si>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</si>
  <si>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</si>
  <si>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000 1 05 01022 01 0000 110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</si>
  <si>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</si>
  <si>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</si>
  <si>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</si>
  <si>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</si>
  <si>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</si>
  <si>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</si>
  <si>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</si>
  <si>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</si>
  <si>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000 1 11 09080 04 0009 120</t>
  </si>
  <si>
    <t xml:space="preserve">Поступления по плате за наем жилых помещений, находящихся в собственности муниципальных образований 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</si>
  <si>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</si>
  <si>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000 1 11 09080 04 0000 120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</si>
  <si>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</si>
  <si>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</si>
  <si>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</si>
  <si>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</si>
  <si>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</si>
  <si>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000 1 12 01041 01 0000 120</t>
  </si>
  <si>
    <t>000 1 12 01042 01 0000 120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</si>
  <si>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</si>
  <si>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</si>
  <si>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</si>
  <si>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 xml:space="preserve">доходы от платных услуг, оказываемых казенными учреждениями (соц сфера) 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</si>
  <si>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</si>
  <si>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</si>
  <si>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</si>
  <si>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(родительская плата в ДДО)</t>
  </si>
  <si>
    <t xml:space="preserve">Возврат остатков (администрация) </t>
  </si>
  <si>
    <t xml:space="preserve">Возврат остатков (мун. задания "4") </t>
  </si>
  <si>
    <t xml:space="preserve">ожидаемое исполнение к утвержденному плану на 2020 год с учетом принятых изменений </t>
  </si>
  <si>
    <t>ожидаемое исполнение к факту 2019 года</t>
  </si>
  <si>
    <r>
      <t xml:space="preserve">уточнение бюджета от 19.12.2019 № 356/34 </t>
    </r>
    <r>
      <rPr>
        <b/>
        <sz val="7"/>
        <color indexed="17"/>
        <rFont val="Arial Narrow"/>
        <family val="2"/>
      </rPr>
      <t xml:space="preserve">(в ред. от 13.04.2020 №403/40, от 28.04.2020 №404/41; от 20.08.2020 №448/45, от 15.10.2020 №467/48) </t>
    </r>
  </si>
  <si>
    <t>Межбюджетные трансферты, передаваемые бюджетам городских округов на поддержку отрасли культуры</t>
  </si>
  <si>
    <t xml:space="preserve"> - на возмещение расходов на материально-техническое обеспечение клубов «Активное долголетие»</t>
  </si>
  <si>
    <t>000 2 02 45519 04 0000 150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</si>
  <si>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</si>
  <si>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</si>
  <si>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</si>
  <si>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</si>
  <si>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</si>
  <si>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</si>
  <si>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</si>
  <si>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</si>
  <si>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</si>
  <si>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проведение Всероссийской переписи населения 2020 года</t>
  </si>
  <si>
    <t>000 2 02 30029 04 0004 150</t>
  </si>
  <si>
    <t>000 2 02 30029 04 0005 150</t>
  </si>
  <si>
    <t>000 2 02 35135 04 0000 150</t>
  </si>
  <si>
    <t>000 2 02 35303 04 0000 150</t>
  </si>
  <si>
    <t>000 2 02 35469 04 0000 150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</si>
  <si>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 xml:space="preserve">в муниципальных общеобразовательных организациях </t>
    </r>
    <r>
      <rPr>
        <i/>
        <sz val="10"/>
        <rFont val="Arial Narrow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</si>
  <si>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 xml:space="preserve">в муниципальных дошкольных образовательных организациях </t>
    </r>
    <r>
      <rPr>
        <i/>
        <sz val="10"/>
        <rFont val="Arial Narrow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</si>
  <si>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</si>
  <si>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Прочие дотации бюджетам городских округов </t>
  </si>
  <si>
    <t>000 2 02 19999 04 0000 150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</si>
  <si>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</si>
  <si>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Инициативные платежи, зачисляемые в бюджеты городских округов</t>
  </si>
  <si>
    <t>000 1 17 15020 04 0000 150</t>
  </si>
  <si>
    <t>для поступлений инициативных платежей для реализации каждого инициативного проекта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</si>
  <si>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</si>
  <si>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</si>
  <si>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</si>
  <si>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</si>
  <si>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</si>
  <si>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</si>
  <si>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городских округов на поддержку отрасли культуры   </t>
  </si>
  <si>
    <t>Субсидии бюджетам городских округов на обеспечение комплексного развития сельских территорий</t>
  </si>
  <si>
    <t xml:space="preserve"> - на благоустройство общественных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</si>
  <si>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</si>
  <si>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</si>
  <si>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общеобразовательные организации в целях обеспечения односменного режима обучения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</si>
  <si>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</si>
  <si>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</si>
  <si>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??? Возможен др КБК</t>
  </si>
  <si>
    <t xml:space="preserve"> - на обеспечение комплексного развития сельских территорий (Устройство контейнерных площадок)</t>
  </si>
  <si>
    <t xml:space="preserve"> - устройство контейнерных площадок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</si>
  <si>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</si>
  <si>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</si>
  <si>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реализацию проектов граждан, сформированных в рамках практик инициативного бюджетирования</t>
  </si>
  <si>
    <t>000 2 02 20299 04 0000 150</t>
  </si>
  <si>
    <t>000 2 02 25065 04 0000 150</t>
  </si>
  <si>
    <t>000 2 02 25304 04 0000 150</t>
  </si>
  <si>
    <t xml:space="preserve">000 2 02 25519 04 0000 150 </t>
  </si>
  <si>
    <t>000 2 02 25576 04 0000 150</t>
  </si>
  <si>
    <t>000 2 02 27112 04 0020 150</t>
  </si>
  <si>
    <t>000 2 02 27112 04 0021 150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</si>
  <si>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</si>
  <si>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</si>
  <si>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</si>
  <si>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</si>
  <si>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</si>
  <si>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</si>
  <si>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</si>
  <si>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Сведения о прогнозируемых объемах поступлений по видам доходов бюджета городского округа Ступино Московской области на 2021 год и на плановый период 2022-2023 годов в сравнении с ожидаемым исполнением за 2020 год и отчетом за 2019 год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</si>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</sst>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0.0000"/>
    <numFmt numFmtId="178" formatCode="0.000"/>
    <numFmt numFmtId="179" formatCode="#,##0.000"/>
    <numFmt numFmtId="180" formatCode="#,##0.0000"/>
    <numFmt numFmtId="181" formatCode="#,##0.00000"/>
  </numFmts>
  <fonts count="7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17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i/>
      <sz val="10"/>
      <color indexed="17"/>
      <name val="Arial Narrow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i/>
      <sz val="10"/>
      <color indexed="14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i/>
      <sz val="10"/>
      <color indexed="12"/>
      <name val="Arial Narrow"/>
      <family val="2"/>
    </font>
    <font>
      <b/>
      <sz val="11"/>
      <color indexed="60"/>
      <name val="Arial Narrow"/>
      <family val="2"/>
    </font>
    <font>
      <b/>
      <sz val="10"/>
      <color indexed="60"/>
      <name val="Arial Narrow"/>
      <family val="2"/>
    </font>
    <font>
      <i/>
      <sz val="10"/>
      <color indexed="60"/>
      <name val="Arial Narrow"/>
      <family val="2"/>
    </font>
    <font>
      <sz val="10"/>
      <color indexed="60"/>
      <name val="Arial Narrow"/>
      <family val="2"/>
    </font>
    <font>
      <b/>
      <sz val="11"/>
      <color indexed="12"/>
      <name val="Arial Narrow"/>
      <family val="2"/>
    </font>
    <font>
      <b/>
      <sz val="11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6600"/>
      <name val="Arial Narrow"/>
      <family val="2"/>
    </font>
    <font>
      <sz val="10"/>
      <color rgb="FF006600"/>
      <name val="Arial Narrow"/>
      <family val="2"/>
    </font>
    <font>
      <b/>
      <sz val="10"/>
      <color rgb="FF006600"/>
      <name val="Arial Narrow"/>
      <family val="2"/>
    </font>
    <font>
      <i/>
      <sz val="10"/>
      <color rgb="FF006600"/>
      <name val="Arial Narrow"/>
      <family val="2"/>
    </font>
    <font>
      <sz val="10"/>
      <color rgb="FFFF33CC"/>
      <name val="Arial Narrow"/>
      <family val="2"/>
    </font>
    <font>
      <b/>
      <sz val="10"/>
      <color rgb="FFFF33CC"/>
      <name val="Arial Narrow"/>
      <family val="2"/>
    </font>
    <font>
      <i/>
      <sz val="10"/>
      <color rgb="FFFF33CC"/>
      <name val="Arial Narrow"/>
      <family val="2"/>
    </font>
    <font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i/>
      <sz val="10"/>
      <color rgb="FF0000FF"/>
      <name val="Arial Narrow"/>
      <family val="2"/>
    </font>
    <font>
      <b/>
      <sz val="11"/>
      <color rgb="FFCC3300"/>
      <name val="Arial Narrow"/>
      <family val="2"/>
    </font>
    <font>
      <b/>
      <sz val="10"/>
      <color rgb="FFCC3300"/>
      <name val="Arial Narrow"/>
      <family val="2"/>
    </font>
    <font>
      <i/>
      <sz val="10"/>
      <color rgb="FFCC3300"/>
      <name val="Arial Narrow"/>
      <family val="2"/>
    </font>
    <font>
      <sz val="10"/>
      <color rgb="FFCC3300"/>
      <name val="Arial Narrow"/>
      <family val="2"/>
    </font>
    <font>
      <b/>
      <sz val="11"/>
      <color rgb="FF0000FF"/>
      <name val="Arial Narrow"/>
      <family val="2"/>
    </font>
    <font>
      <b/>
      <sz val="11"/>
      <color rgb="FFFF33CC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1" fontId="6" fillId="0" borderId="10" xfId="55" applyNumberFormat="1" applyFont="1" applyFill="1" applyBorder="1" applyAlignment="1" applyProtection="1">
      <alignment horizontal="center" vertical="center" wrapText="1"/>
      <protection/>
    </xf>
    <xf numFmtId="1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55" applyNumberFormat="1" applyFont="1" applyFill="1" applyBorder="1" applyAlignment="1" applyProtection="1">
      <alignment horizontal="left" vertical="center" wrapText="1"/>
      <protection/>
    </xf>
    <xf numFmtId="0" fontId="6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6" fillId="0" borderId="0" xfId="55" applyFont="1" applyFill="1" applyAlignment="1">
      <alignment vertical="center"/>
      <protection/>
    </xf>
    <xf numFmtId="173" fontId="6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6" fillId="0" borderId="12" xfId="55" applyFont="1" applyFill="1" applyBorder="1" applyAlignment="1">
      <alignment horizontal="left" vertical="center" wrapText="1" inden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173" fontId="4" fillId="0" borderId="10" xfId="63" applyNumberFormat="1" applyFont="1" applyFill="1" applyBorder="1" applyAlignment="1" applyProtection="1">
      <alignment horizontal="center" vertical="center"/>
      <protection/>
    </xf>
    <xf numFmtId="173" fontId="4" fillId="0" borderId="10" xfId="63" applyNumberFormat="1" applyFont="1" applyFill="1" applyBorder="1" applyAlignment="1">
      <alignment horizontal="center" vertical="center"/>
    </xf>
    <xf numFmtId="0" fontId="5" fillId="0" borderId="12" xfId="55" applyFont="1" applyFill="1" applyBorder="1" applyAlignment="1">
      <alignment horizontal="left" vertical="center" wrapText="1" indent="1"/>
      <protection/>
    </xf>
    <xf numFmtId="173" fontId="5" fillId="0" borderId="10" xfId="6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4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vertical="center"/>
      <protection locked="0"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173" fontId="4" fillId="0" borderId="10" xfId="55" applyNumberFormat="1" applyFont="1" applyFill="1" applyBorder="1" applyAlignment="1">
      <alignment horizontal="center" vertical="center" wrapText="1"/>
      <protection/>
    </xf>
    <xf numFmtId="173" fontId="5" fillId="0" borderId="10" xfId="55" applyNumberFormat="1" applyFont="1" applyFill="1" applyBorder="1" applyAlignment="1">
      <alignment horizontal="center" vertical="center" wrapText="1"/>
      <protection/>
    </xf>
    <xf numFmtId="173" fontId="6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61" fillId="0" borderId="0" xfId="55" applyFont="1" applyFill="1" applyAlignment="1">
      <alignment horizontal="center" vertical="center" wrapText="1"/>
      <protection/>
    </xf>
    <xf numFmtId="0" fontId="62" fillId="0" borderId="0" xfId="55" applyFont="1" applyFill="1" applyAlignment="1">
      <alignment vertical="center"/>
      <protection/>
    </xf>
    <xf numFmtId="0" fontId="62" fillId="0" borderId="0" xfId="55" applyFont="1" applyFill="1" applyAlignment="1">
      <alignment horizontal="center" vertical="center"/>
      <protection/>
    </xf>
    <xf numFmtId="0" fontId="62" fillId="0" borderId="0" xfId="55" applyFont="1" applyFill="1" applyAlignment="1">
      <alignment horizontal="center" vertical="center" wrapText="1"/>
      <protection/>
    </xf>
    <xf numFmtId="173" fontId="63" fillId="0" borderId="10" xfId="63" applyNumberFormat="1" applyFont="1" applyFill="1" applyBorder="1" applyAlignment="1" applyProtection="1">
      <alignment horizontal="center" vertical="center" wrapText="1"/>
      <protection/>
    </xf>
    <xf numFmtId="173" fontId="63" fillId="0" borderId="10" xfId="55" applyNumberFormat="1" applyFont="1" applyFill="1" applyBorder="1" applyAlignment="1">
      <alignment horizontal="center" vertical="center" wrapText="1"/>
      <protection/>
    </xf>
    <xf numFmtId="173" fontId="63" fillId="0" borderId="10" xfId="63" applyNumberFormat="1" applyFont="1" applyFill="1" applyBorder="1" applyAlignment="1" applyProtection="1">
      <alignment horizontal="center" vertical="center"/>
      <protection/>
    </xf>
    <xf numFmtId="173" fontId="63" fillId="0" borderId="10" xfId="55" applyNumberFormat="1" applyFont="1" applyFill="1" applyBorder="1" applyAlignment="1">
      <alignment horizontal="center" vertical="center"/>
      <protection/>
    </xf>
    <xf numFmtId="173" fontId="64" fillId="0" borderId="10" xfId="63" applyNumberFormat="1" applyFont="1" applyFill="1" applyBorder="1" applyAlignment="1" applyProtection="1">
      <alignment horizontal="center" vertical="center"/>
      <protection/>
    </xf>
    <xf numFmtId="173" fontId="62" fillId="0" borderId="10" xfId="55" applyNumberFormat="1" applyFont="1" applyFill="1" applyBorder="1" applyAlignment="1">
      <alignment horizontal="center" vertical="center"/>
      <protection/>
    </xf>
    <xf numFmtId="173" fontId="64" fillId="0" borderId="10" xfId="63" applyNumberFormat="1" applyFont="1" applyFill="1" applyBorder="1" applyAlignment="1" applyProtection="1">
      <alignment horizontal="center" vertical="center" wrapText="1"/>
      <protection/>
    </xf>
    <xf numFmtId="173" fontId="64" fillId="0" borderId="10" xfId="55" applyNumberFormat="1" applyFont="1" applyFill="1" applyBorder="1" applyAlignment="1">
      <alignment horizontal="center" vertical="center" wrapText="1"/>
      <protection/>
    </xf>
    <xf numFmtId="173" fontId="64" fillId="0" borderId="10" xfId="55" applyNumberFormat="1" applyFont="1" applyFill="1" applyBorder="1" applyAlignment="1">
      <alignment horizontal="center" vertical="center"/>
      <protection/>
    </xf>
    <xf numFmtId="173" fontId="62" fillId="0" borderId="10" xfId="63" applyNumberFormat="1" applyFont="1" applyFill="1" applyBorder="1" applyAlignment="1" applyProtection="1">
      <alignment horizontal="center" vertical="center"/>
      <protection/>
    </xf>
    <xf numFmtId="173" fontId="62" fillId="0" borderId="10" xfId="63" applyNumberFormat="1" applyFont="1" applyFill="1" applyBorder="1" applyAlignment="1" applyProtection="1">
      <alignment horizontal="center" vertical="center" wrapText="1"/>
      <protection/>
    </xf>
    <xf numFmtId="173" fontId="62" fillId="0" borderId="10" xfId="55" applyNumberFormat="1" applyFont="1" applyFill="1" applyBorder="1" applyAlignment="1">
      <alignment horizontal="center" vertical="center" wrapText="1"/>
      <protection/>
    </xf>
    <xf numFmtId="173" fontId="62" fillId="0" borderId="10" xfId="63" applyNumberFormat="1" applyFont="1" applyFill="1" applyBorder="1" applyAlignment="1">
      <alignment horizontal="center" vertical="center"/>
    </xf>
    <xf numFmtId="173" fontId="63" fillId="0" borderId="11" xfId="63" applyNumberFormat="1" applyFont="1" applyFill="1" applyBorder="1" applyAlignment="1" applyProtection="1">
      <alignment horizontal="center" vertical="center"/>
      <protection/>
    </xf>
    <xf numFmtId="0" fontId="65" fillId="0" borderId="0" xfId="55" applyFont="1" applyFill="1" applyAlignment="1">
      <alignment vertical="center"/>
      <protection/>
    </xf>
    <xf numFmtId="3" fontId="66" fillId="0" borderId="10" xfId="0" applyNumberFormat="1" applyFont="1" applyFill="1" applyBorder="1" applyAlignment="1">
      <alignment horizontal="center" vertical="center" wrapText="1"/>
    </xf>
    <xf numFmtId="173" fontId="66" fillId="0" borderId="10" xfId="63" applyNumberFormat="1" applyFont="1" applyFill="1" applyBorder="1" applyAlignment="1" applyProtection="1">
      <alignment horizontal="center" vertical="center"/>
      <protection/>
    </xf>
    <xf numFmtId="173" fontId="66" fillId="0" borderId="10" xfId="55" applyNumberFormat="1" applyFont="1" applyFill="1" applyBorder="1" applyAlignment="1">
      <alignment horizontal="center" vertical="center"/>
      <protection/>
    </xf>
    <xf numFmtId="173" fontId="65" fillId="0" borderId="10" xfId="63" applyNumberFormat="1" applyFont="1" applyFill="1" applyBorder="1" applyAlignment="1" applyProtection="1">
      <alignment horizontal="center" vertical="center"/>
      <protection/>
    </xf>
    <xf numFmtId="173" fontId="67" fillId="0" borderId="10" xfId="63" applyNumberFormat="1" applyFont="1" applyFill="1" applyBorder="1" applyAlignment="1" applyProtection="1">
      <alignment horizontal="center" vertical="center"/>
      <protection/>
    </xf>
    <xf numFmtId="173" fontId="65" fillId="0" borderId="10" xfId="55" applyNumberFormat="1" applyFont="1" applyFill="1" applyBorder="1" applyAlignment="1">
      <alignment horizontal="center" vertical="center"/>
      <protection/>
    </xf>
    <xf numFmtId="173" fontId="67" fillId="0" borderId="10" xfId="55" applyNumberFormat="1" applyFont="1" applyFill="1" applyBorder="1" applyAlignment="1">
      <alignment horizontal="center" vertical="center"/>
      <protection/>
    </xf>
    <xf numFmtId="173" fontId="65" fillId="0" borderId="10" xfId="63" applyNumberFormat="1" applyFont="1" applyFill="1" applyBorder="1" applyAlignment="1">
      <alignment horizontal="center" vertical="center"/>
    </xf>
    <xf numFmtId="173" fontId="67" fillId="0" borderId="10" xfId="63" applyNumberFormat="1" applyFont="1" applyFill="1" applyBorder="1" applyAlignment="1">
      <alignment horizontal="center" vertical="center"/>
    </xf>
    <xf numFmtId="0" fontId="68" fillId="0" borderId="0" xfId="55" applyFont="1" applyFill="1" applyAlignment="1">
      <alignment horizontal="center" vertical="center" wrapText="1"/>
      <protection/>
    </xf>
    <xf numFmtId="0" fontId="68" fillId="0" borderId="0" xfId="55" applyFont="1" applyFill="1" applyAlignment="1">
      <alignment vertical="center"/>
      <protection/>
    </xf>
    <xf numFmtId="3" fontId="69" fillId="0" borderId="10" xfId="0" applyNumberFormat="1" applyFont="1" applyFill="1" applyBorder="1" applyAlignment="1">
      <alignment horizontal="center" vertical="center" wrapText="1"/>
    </xf>
    <xf numFmtId="173" fontId="69" fillId="0" borderId="10" xfId="63" applyNumberFormat="1" applyFont="1" applyFill="1" applyBorder="1" applyAlignment="1" applyProtection="1">
      <alignment horizontal="center" vertical="center"/>
      <protection/>
    </xf>
    <xf numFmtId="173" fontId="69" fillId="0" borderId="10" xfId="55" applyNumberFormat="1" applyFont="1" applyFill="1" applyBorder="1" applyAlignment="1">
      <alignment horizontal="center" vertical="center"/>
      <protection/>
    </xf>
    <xf numFmtId="173" fontId="68" fillId="0" borderId="10" xfId="63" applyNumberFormat="1" applyFont="1" applyFill="1" applyBorder="1" applyAlignment="1" applyProtection="1">
      <alignment horizontal="center" vertical="center"/>
      <protection/>
    </xf>
    <xf numFmtId="173" fontId="70" fillId="0" borderId="10" xfId="63" applyNumberFormat="1" applyFont="1" applyFill="1" applyBorder="1" applyAlignment="1" applyProtection="1">
      <alignment horizontal="center" vertical="center"/>
      <protection/>
    </xf>
    <xf numFmtId="173" fontId="68" fillId="0" borderId="10" xfId="55" applyNumberFormat="1" applyFont="1" applyFill="1" applyBorder="1" applyAlignment="1">
      <alignment horizontal="center" vertical="center"/>
      <protection/>
    </xf>
    <xf numFmtId="173" fontId="70" fillId="0" borderId="10" xfId="55" applyNumberFormat="1" applyFont="1" applyFill="1" applyBorder="1" applyAlignment="1">
      <alignment horizontal="center" vertical="center"/>
      <protection/>
    </xf>
    <xf numFmtId="173" fontId="68" fillId="0" borderId="10" xfId="63" applyNumberFormat="1" applyFont="1" applyFill="1" applyBorder="1" applyAlignment="1">
      <alignment horizontal="center" vertical="center"/>
    </xf>
    <xf numFmtId="173" fontId="70" fillId="0" borderId="10" xfId="63" applyNumberFormat="1" applyFont="1" applyFill="1" applyBorder="1" applyAlignment="1">
      <alignment horizontal="center" vertical="center"/>
    </xf>
    <xf numFmtId="0" fontId="71" fillId="0" borderId="0" xfId="55" applyFont="1" applyFill="1" applyAlignment="1">
      <alignment horizontal="center" vertical="center" wrapText="1"/>
      <protection/>
    </xf>
    <xf numFmtId="0" fontId="72" fillId="0" borderId="10" xfId="55" applyFont="1" applyFill="1" applyBorder="1" applyAlignment="1">
      <alignment horizontal="center" vertical="center" wrapText="1"/>
      <protection/>
    </xf>
    <xf numFmtId="173" fontId="72" fillId="0" borderId="10" xfId="63" applyNumberFormat="1" applyFont="1" applyFill="1" applyBorder="1" applyAlignment="1" applyProtection="1">
      <alignment horizontal="center" vertical="center"/>
      <protection/>
    </xf>
    <xf numFmtId="173" fontId="73" fillId="0" borderId="10" xfId="63" applyNumberFormat="1" applyFont="1" applyFill="1" applyBorder="1" applyAlignment="1" applyProtection="1">
      <alignment horizontal="center" vertical="center"/>
      <protection/>
    </xf>
    <xf numFmtId="173" fontId="74" fillId="0" borderId="10" xfId="63" applyNumberFormat="1" applyFont="1" applyFill="1" applyBorder="1" applyAlignment="1" applyProtection="1">
      <alignment horizontal="center" vertical="center"/>
      <protection/>
    </xf>
    <xf numFmtId="173" fontId="72" fillId="0" borderId="10" xfId="63" applyNumberFormat="1" applyFont="1" applyFill="1" applyBorder="1" applyAlignment="1">
      <alignment horizontal="center" vertical="center"/>
    </xf>
    <xf numFmtId="173" fontId="74" fillId="0" borderId="10" xfId="63" applyNumberFormat="1" applyFont="1" applyFill="1" applyBorder="1" applyAlignment="1">
      <alignment horizontal="center" vertical="center"/>
    </xf>
    <xf numFmtId="173" fontId="73" fillId="0" borderId="10" xfId="63" applyNumberFormat="1" applyFont="1" applyFill="1" applyBorder="1" applyAlignment="1">
      <alignment horizontal="center" vertical="center"/>
    </xf>
    <xf numFmtId="173" fontId="73" fillId="0" borderId="10" xfId="63" applyNumberFormat="1" applyFont="1" applyFill="1" applyBorder="1" applyAlignment="1" applyProtection="1">
      <alignment horizontal="center" vertical="center" wrapText="1"/>
      <protection/>
    </xf>
    <xf numFmtId="173" fontId="72" fillId="0" borderId="10" xfId="63" applyNumberFormat="1" applyFont="1" applyFill="1" applyBorder="1" applyAlignment="1" applyProtection="1">
      <alignment horizontal="center" vertical="center"/>
      <protection locked="0"/>
    </xf>
    <xf numFmtId="173" fontId="72" fillId="0" borderId="11" xfId="63" applyNumberFormat="1" applyFont="1" applyFill="1" applyBorder="1" applyAlignment="1" applyProtection="1">
      <alignment horizontal="center" vertical="center"/>
      <protection/>
    </xf>
    <xf numFmtId="0" fontId="74" fillId="0" borderId="0" xfId="55" applyFont="1" applyFill="1" applyAlignment="1">
      <alignment vertical="center" wrapText="1"/>
      <protection/>
    </xf>
    <xf numFmtId="0" fontId="6" fillId="0" borderId="10" xfId="55" applyNumberFormat="1" applyFont="1" applyFill="1" applyBorder="1" applyAlignment="1" applyProtection="1">
      <alignment horizontal="left" vertical="center" wrapText="1" indent="3"/>
      <protection/>
    </xf>
    <xf numFmtId="0" fontId="5" fillId="0" borderId="0" xfId="55" applyFont="1" applyFill="1" applyAlignment="1">
      <alignment horizontal="center" vertical="center"/>
      <protection/>
    </xf>
    <xf numFmtId="173" fontId="4" fillId="0" borderId="10" xfId="55" applyNumberFormat="1" applyFont="1" applyFill="1" applyBorder="1" applyAlignment="1">
      <alignment horizontal="center" vertical="center"/>
      <protection/>
    </xf>
    <xf numFmtId="173" fontId="5" fillId="0" borderId="10" xfId="55" applyNumberFormat="1" applyFont="1" applyFill="1" applyBorder="1" applyAlignment="1">
      <alignment horizontal="center" vertical="center"/>
      <protection/>
    </xf>
    <xf numFmtId="173" fontId="6" fillId="0" borderId="10" xfId="55" applyNumberFormat="1" applyFont="1" applyFill="1" applyBorder="1" applyAlignment="1">
      <alignment horizontal="center" vertical="center"/>
      <protection/>
    </xf>
    <xf numFmtId="173" fontId="6" fillId="0" borderId="10" xfId="6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173" fontId="74" fillId="0" borderId="10" xfId="63" applyNumberFormat="1" applyFont="1" applyFill="1" applyBorder="1" applyAlignment="1" applyProtection="1">
      <alignment horizontal="center" vertical="center" wrapText="1"/>
      <protection/>
    </xf>
    <xf numFmtId="173" fontId="67" fillId="0" borderId="10" xfId="55" applyNumberFormat="1" applyFont="1" applyFill="1" applyBorder="1" applyAlignment="1">
      <alignment horizontal="center" vertical="center" wrapText="1"/>
      <protection/>
    </xf>
    <xf numFmtId="173" fontId="65" fillId="0" borderId="10" xfId="55" applyNumberFormat="1" applyFont="1" applyFill="1" applyBorder="1" applyAlignment="1">
      <alignment horizontal="center" vertical="center" wrapText="1"/>
      <protection/>
    </xf>
    <xf numFmtId="173" fontId="70" fillId="0" borderId="10" xfId="55" applyNumberFormat="1" applyFont="1" applyFill="1" applyBorder="1" applyAlignment="1">
      <alignment horizontal="center" vertical="center" wrapText="1"/>
      <protection/>
    </xf>
    <xf numFmtId="173" fontId="68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 inden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63" applyNumberFormat="1" applyFont="1" applyFill="1" applyBorder="1" applyAlignment="1" applyProtection="1">
      <alignment horizontal="center" vertical="center"/>
      <protection/>
    </xf>
    <xf numFmtId="173" fontId="62" fillId="0" borderId="0" xfId="55" applyNumberFormat="1" applyFont="1" applyFill="1" applyAlignment="1">
      <alignment vertical="center"/>
      <protection/>
    </xf>
    <xf numFmtId="173" fontId="75" fillId="0" borderId="0" xfId="55" applyNumberFormat="1" applyFont="1" applyFill="1" applyAlignment="1">
      <alignment horizontal="center" vertical="center" wrapText="1"/>
      <protection/>
    </xf>
    <xf numFmtId="173" fontId="69" fillId="0" borderId="10" xfId="55" applyNumberFormat="1" applyFont="1" applyFill="1" applyBorder="1" applyAlignment="1">
      <alignment horizontal="center" vertical="center" wrapText="1"/>
      <protection/>
    </xf>
    <xf numFmtId="173" fontId="68" fillId="0" borderId="0" xfId="55" applyNumberFormat="1" applyFont="1" applyFill="1" applyAlignment="1">
      <alignment vertical="center"/>
      <protection/>
    </xf>
    <xf numFmtId="173" fontId="65" fillId="0" borderId="0" xfId="55" applyNumberFormat="1" applyFont="1" applyFill="1" applyAlignment="1">
      <alignment vertical="center"/>
      <protection/>
    </xf>
    <xf numFmtId="173" fontId="76" fillId="0" borderId="0" xfId="55" applyNumberFormat="1" applyFont="1" applyFill="1" applyAlignment="1">
      <alignment horizontal="center" vertical="center" wrapText="1"/>
      <protection/>
    </xf>
    <xf numFmtId="173" fontId="66" fillId="0" borderId="10" xfId="55" applyNumberFormat="1" applyFont="1" applyFill="1" applyBorder="1" applyAlignment="1">
      <alignment horizontal="center" vertical="center" wrapText="1"/>
      <protection/>
    </xf>
    <xf numFmtId="0" fontId="63" fillId="0" borderId="10" xfId="55" applyFont="1" applyFill="1" applyBorder="1" applyAlignment="1">
      <alignment horizontal="center" vertical="center" wrapText="1"/>
      <protection/>
    </xf>
    <xf numFmtId="0" fontId="69" fillId="0" borderId="10" xfId="55" applyFont="1" applyFill="1" applyBorder="1" applyAlignment="1">
      <alignment horizontal="center" vertical="center" wrapText="1"/>
      <protection/>
    </xf>
    <xf numFmtId="0" fontId="66" fillId="0" borderId="10" xfId="55" applyFont="1" applyFill="1" applyBorder="1" applyAlignment="1">
      <alignment horizontal="center" vertical="center" wrapText="1"/>
      <protection/>
    </xf>
    <xf numFmtId="173" fontId="66" fillId="0" borderId="10" xfId="0" applyNumberFormat="1" applyFont="1" applyFill="1" applyBorder="1" applyAlignment="1">
      <alignment horizontal="center" vertical="center" wrapText="1"/>
    </xf>
    <xf numFmtId="173" fontId="69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66" fillId="0" borderId="13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63" fillId="0" borderId="10" xfId="55" applyFont="1" applyFill="1" applyBorder="1" applyAlignment="1">
      <alignment horizontal="center" vertical="center" wrapText="1"/>
      <protection/>
    </xf>
    <xf numFmtId="0" fontId="69" fillId="0" borderId="10" xfId="55" applyFont="1" applyFill="1" applyBorder="1" applyAlignment="1">
      <alignment horizontal="center" vertical="center" wrapText="1"/>
      <protection/>
    </xf>
    <xf numFmtId="0" fontId="66" fillId="0" borderId="10" xfId="55" applyFont="1" applyFill="1" applyBorder="1" applyAlignment="1">
      <alignment horizontal="center" vertical="center" wrapText="1"/>
      <protection/>
    </xf>
    <xf numFmtId="0" fontId="66" fillId="0" borderId="14" xfId="55" applyFont="1" applyFill="1" applyBorder="1" applyAlignment="1">
      <alignment horizontal="center" vertical="center" wrapText="1"/>
      <protection/>
    </xf>
    <xf numFmtId="0" fontId="66" fillId="0" borderId="15" xfId="55" applyFont="1" applyFill="1" applyBorder="1" applyAlignment="1">
      <alignment horizontal="center" vertical="center" wrapText="1"/>
      <protection/>
    </xf>
    <xf numFmtId="0" fontId="66" fillId="0" borderId="12" xfId="55" applyFont="1" applyFill="1" applyBorder="1" applyAlignment="1">
      <alignment horizontal="center" vertical="center" wrapText="1"/>
      <protection/>
    </xf>
    <xf numFmtId="173" fontId="66" fillId="0" borderId="10" xfId="0" applyNumberFormat="1" applyFont="1" applyFill="1" applyBorder="1" applyAlignment="1">
      <alignment horizontal="center" vertical="center" wrapText="1"/>
    </xf>
    <xf numFmtId="0" fontId="63" fillId="0" borderId="14" xfId="55" applyFont="1" applyFill="1" applyBorder="1" applyAlignment="1">
      <alignment horizontal="center" vertical="center" wrapText="1"/>
      <protection/>
    </xf>
    <xf numFmtId="0" fontId="63" fillId="0" borderId="12" xfId="55" applyFont="1" applyFill="1" applyBorder="1" applyAlignment="1">
      <alignment horizontal="center" vertical="center" wrapText="1"/>
      <protection/>
    </xf>
    <xf numFmtId="173" fontId="63" fillId="0" borderId="10" xfId="0" applyNumberFormat="1" applyFont="1" applyFill="1" applyBorder="1" applyAlignment="1">
      <alignment horizontal="center" vertical="center" wrapText="1"/>
    </xf>
    <xf numFmtId="173" fontId="69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3"/>
  <sheetViews>
    <sheetView tabSelected="1" zoomScale="105" zoomScaleNormal="105" zoomScaleSheetLayoutView="10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0" sqref="B190"/>
    </sheetView>
  </sheetViews>
  <sheetFormatPr defaultColWidth="9.125" defaultRowHeight="5.25" customHeight="1"/>
  <cols>
    <col min="1" max="1" width="22.875" style="32" customWidth="1"/>
    <col min="2" max="2" width="75.875" style="32" customWidth="1"/>
    <col min="3" max="3" width="11.50390625" style="88" hidden="1" customWidth="1"/>
    <col min="4" max="4" width="11.50390625" style="88" customWidth="1"/>
    <col min="5" max="5" width="12.00390625" style="39" customWidth="1"/>
    <col min="6" max="6" width="11.125" style="107" customWidth="1"/>
    <col min="7" max="7" width="11.50390625" style="39" customWidth="1"/>
    <col min="8" max="8" width="7.375" style="40" customWidth="1"/>
    <col min="9" max="9" width="10.50390625" style="41" customWidth="1"/>
    <col min="10" max="10" width="7.375" style="41" customWidth="1"/>
    <col min="11" max="11" width="9.875" style="33" hidden="1" customWidth="1"/>
    <col min="12" max="12" width="11.50390625" style="66" customWidth="1"/>
    <col min="13" max="13" width="11.125" style="110" customWidth="1"/>
    <col min="14" max="14" width="9.50390625" style="67" customWidth="1"/>
    <col min="15" max="15" width="6.50390625" style="67" customWidth="1"/>
    <col min="16" max="16" width="10.625" style="67" customWidth="1"/>
    <col min="17" max="17" width="6.50390625" style="67" customWidth="1"/>
    <col min="18" max="18" width="10.375" style="67" hidden="1" customWidth="1"/>
    <col min="19" max="19" width="7.875" style="67" hidden="1" customWidth="1"/>
    <col min="20" max="20" width="10.375" style="67" customWidth="1"/>
    <col min="21" max="21" width="9.625" style="90" hidden="1" customWidth="1"/>
    <col min="22" max="22" width="11.50390625" style="56" customWidth="1"/>
    <col min="23" max="24" width="11.125" style="111" customWidth="1"/>
    <col min="25" max="25" width="8.00390625" style="56" customWidth="1"/>
    <col min="26" max="26" width="9.00390625" style="56" customWidth="1"/>
    <col min="27" max="27" width="7.875" style="56" customWidth="1"/>
    <col min="28" max="28" width="9.00390625" style="56" customWidth="1"/>
    <col min="29" max="29" width="7.875" style="56" customWidth="1"/>
    <col min="30" max="16384" width="9.125" style="2" customWidth="1"/>
  </cols>
  <sheetData>
    <row r="1" spans="1:21" ht="18" customHeight="1">
      <c r="A1" s="121" t="s">
        <v>357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4" ht="14.25" customHeight="1">
      <c r="A2" s="21"/>
      <c r="B2" s="21"/>
      <c r="C2" s="77"/>
      <c r="D2" s="77"/>
      <c r="E2" s="38"/>
      <c r="M2" s="108"/>
      <c r="W2" s="112"/>
      <c r="X2" s="112"/>
    </row>
    <row r="3" spans="1:29" s="22" customFormat="1" ht="26.25" customHeight="1">
      <c r="A3" s="16"/>
      <c r="B3" s="16"/>
      <c r="C3" s="78" t="s">
        <v>197</v>
      </c>
      <c r="D3" s="78" t="s">
        <v>236</v>
      </c>
      <c r="E3" s="122" t="s">
        <v>237</v>
      </c>
      <c r="F3" s="122"/>
      <c r="G3" s="122"/>
      <c r="H3" s="122"/>
      <c r="I3" s="122"/>
      <c r="J3" s="122"/>
      <c r="K3" s="123" t="s">
        <v>239</v>
      </c>
      <c r="L3" s="123"/>
      <c r="M3" s="123"/>
      <c r="N3" s="123" t="s">
        <v>244</v>
      </c>
      <c r="O3" s="123"/>
      <c r="P3" s="123"/>
      <c r="Q3" s="123"/>
      <c r="R3" s="123"/>
      <c r="S3" s="123"/>
      <c r="T3" s="123"/>
      <c r="U3" s="123"/>
      <c r="V3" s="124" t="s">
        <v>234</v>
      </c>
      <c r="W3" s="124"/>
      <c r="X3" s="124"/>
      <c r="Y3" s="125" t="s">
        <v>227</v>
      </c>
      <c r="Z3" s="126"/>
      <c r="AA3" s="126"/>
      <c r="AB3" s="126"/>
      <c r="AC3" s="127"/>
    </row>
    <row r="4" spans="1:29" s="22" customFormat="1" ht="132" customHeight="1">
      <c r="A4" s="16" t="s">
        <v>5</v>
      </c>
      <c r="B4" s="16" t="s">
        <v>60</v>
      </c>
      <c r="C4" s="78" t="s">
        <v>198</v>
      </c>
      <c r="D4" s="78" t="s">
        <v>198</v>
      </c>
      <c r="E4" s="114" t="s">
        <v>295</v>
      </c>
      <c r="F4" s="43" t="s">
        <v>196</v>
      </c>
      <c r="G4" s="129" t="s">
        <v>293</v>
      </c>
      <c r="H4" s="130"/>
      <c r="I4" s="131" t="s">
        <v>294</v>
      </c>
      <c r="J4" s="131"/>
      <c r="K4" s="119" t="s">
        <v>201</v>
      </c>
      <c r="L4" s="114" t="s">
        <v>295</v>
      </c>
      <c r="M4" s="109" t="s">
        <v>233</v>
      </c>
      <c r="N4" s="132" t="s">
        <v>240</v>
      </c>
      <c r="O4" s="132"/>
      <c r="P4" s="132" t="s">
        <v>241</v>
      </c>
      <c r="Q4" s="132"/>
      <c r="R4" s="132" t="s">
        <v>238</v>
      </c>
      <c r="S4" s="132"/>
      <c r="T4" s="118" t="s">
        <v>243</v>
      </c>
      <c r="U4" s="16" t="s">
        <v>202</v>
      </c>
      <c r="V4" s="114" t="s">
        <v>295</v>
      </c>
      <c r="W4" s="120" t="s">
        <v>235</v>
      </c>
      <c r="X4" s="120" t="s">
        <v>242</v>
      </c>
      <c r="Y4" s="117" t="s">
        <v>243</v>
      </c>
      <c r="Z4" s="128" t="s">
        <v>245</v>
      </c>
      <c r="AA4" s="128"/>
      <c r="AB4" s="128" t="s">
        <v>246</v>
      </c>
      <c r="AC4" s="128"/>
    </row>
    <row r="5" spans="1:29" s="22" customFormat="1" ht="32.25" customHeight="1">
      <c r="A5" s="16"/>
      <c r="B5" s="16"/>
      <c r="C5" s="78" t="s">
        <v>140</v>
      </c>
      <c r="D5" s="78" t="s">
        <v>140</v>
      </c>
      <c r="E5" s="114" t="s">
        <v>140</v>
      </c>
      <c r="F5" s="43" t="s">
        <v>140</v>
      </c>
      <c r="G5" s="42" t="s">
        <v>138</v>
      </c>
      <c r="H5" s="114" t="s">
        <v>139</v>
      </c>
      <c r="I5" s="42" t="s">
        <v>138</v>
      </c>
      <c r="J5" s="43" t="s">
        <v>139</v>
      </c>
      <c r="K5" s="16" t="s">
        <v>140</v>
      </c>
      <c r="L5" s="115" t="s">
        <v>140</v>
      </c>
      <c r="M5" s="109" t="s">
        <v>140</v>
      </c>
      <c r="N5" s="68" t="s">
        <v>138</v>
      </c>
      <c r="O5" s="118" t="s">
        <v>139</v>
      </c>
      <c r="P5" s="68" t="s">
        <v>138</v>
      </c>
      <c r="Q5" s="118" t="s">
        <v>139</v>
      </c>
      <c r="R5" s="68" t="s">
        <v>138</v>
      </c>
      <c r="S5" s="118" t="s">
        <v>139</v>
      </c>
      <c r="T5" s="118" t="s">
        <v>139</v>
      </c>
      <c r="U5" s="37" t="s">
        <v>138</v>
      </c>
      <c r="V5" s="116" t="s">
        <v>140</v>
      </c>
      <c r="W5" s="113" t="s">
        <v>140</v>
      </c>
      <c r="X5" s="113" t="s">
        <v>140</v>
      </c>
      <c r="Y5" s="117" t="s">
        <v>139</v>
      </c>
      <c r="Z5" s="57" t="s">
        <v>138</v>
      </c>
      <c r="AA5" s="117" t="s">
        <v>139</v>
      </c>
      <c r="AB5" s="57" t="s">
        <v>138</v>
      </c>
      <c r="AC5" s="117" t="s">
        <v>139</v>
      </c>
    </row>
    <row r="6" spans="1:29" s="1" customFormat="1" ht="23.25" customHeight="1">
      <c r="A6" s="4" t="s">
        <v>6</v>
      </c>
      <c r="B6" s="12" t="s">
        <v>7</v>
      </c>
      <c r="C6" s="79">
        <f>C7+C13+C19+C29+C34+C38+C39+C54+C60+C77+C83+C84</f>
        <v>3215768.2976429993</v>
      </c>
      <c r="D6" s="79">
        <f>D7+D13+D19+D29+D34+D38+D39+D54+D60+D77+D83+D84</f>
        <v>3063175.6182399993</v>
      </c>
      <c r="E6" s="44">
        <f>E7+E13+E19+E29+E34+E38+E39+E54+E60+E77+E83+E84</f>
        <v>3010755.6944999998</v>
      </c>
      <c r="F6" s="44">
        <f>F7+F13+F19+F29+F34+F38+F39+F54+F60+F77+F83+F84</f>
        <v>3027851.8610000005</v>
      </c>
      <c r="G6" s="42">
        <f>F6-E6</f>
        <v>17096.16650000075</v>
      </c>
      <c r="H6" s="45">
        <f aca="true" t="shared" si="0" ref="H6:H21">F6/E6*100</f>
        <v>100.56783639174816</v>
      </c>
      <c r="I6" s="42">
        <f aca="true" t="shared" si="1" ref="I6:I50">F6-D6</f>
        <v>-35323.757239998784</v>
      </c>
      <c r="J6" s="43">
        <f aca="true" t="shared" si="2" ref="J6:J39">F6/D6*100</f>
        <v>98.84682559401232</v>
      </c>
      <c r="K6" s="23">
        <f>K7+K13+K19+K29+K34+K38+K39+K54+K60+K77+K83+K84</f>
        <v>3347741.104</v>
      </c>
      <c r="L6" s="69">
        <f>L7+L13+L19+L29+L34+L38+L39+L54+L60+L77+L83+L84</f>
        <v>3310112.1319999998</v>
      </c>
      <c r="M6" s="69">
        <f>M7+M13+M19+M29+M34+M38+M39+M54+M60+M77+M83+M84</f>
        <v>3362364.3800000004</v>
      </c>
      <c r="N6" s="69">
        <f>M6-E6</f>
        <v>351608.6855000006</v>
      </c>
      <c r="O6" s="70">
        <f aca="true" t="shared" si="3" ref="O6:O35">M6/E6*100</f>
        <v>111.67841967856486</v>
      </c>
      <c r="P6" s="69">
        <f>M6-F6</f>
        <v>334512.51899999985</v>
      </c>
      <c r="Q6" s="70">
        <f>M6/F6*100</f>
        <v>111.04784957641624</v>
      </c>
      <c r="R6" s="69">
        <f>M6-D6</f>
        <v>299188.76176000107</v>
      </c>
      <c r="S6" s="70">
        <f>M6/D6*100</f>
        <v>109.76727419670131</v>
      </c>
      <c r="T6" s="70">
        <f>M6/L6*100</f>
        <v>101.578564287743</v>
      </c>
      <c r="U6" s="91">
        <f>M6-K6</f>
        <v>14623.276000000536</v>
      </c>
      <c r="V6" s="58">
        <f>V7+V13+V19+V29+V34+V38+V39+V54+V60+V77+V83+V84</f>
        <v>3393684.932</v>
      </c>
      <c r="W6" s="58">
        <f>W7+W13+W19+W29+W34+W38+W39+W54+W60+W77+W83+W84</f>
        <v>3161125.9516999996</v>
      </c>
      <c r="X6" s="58">
        <f>X7+X13+X19+X29+X34+X38+X39+X54+X60+X77+X83+X84</f>
        <v>3117638.3749999995</v>
      </c>
      <c r="Y6" s="59">
        <f>W6/V6*100</f>
        <v>93.14730197529131</v>
      </c>
      <c r="Z6" s="58">
        <f>W6-M6</f>
        <v>-201238.42830000073</v>
      </c>
      <c r="AA6" s="59">
        <f>W6/M6*100</f>
        <v>94.01497263363227</v>
      </c>
      <c r="AB6" s="58">
        <f>X6-W6</f>
        <v>-43487.57670000009</v>
      </c>
      <c r="AC6" s="59">
        <f>X6/W6*100</f>
        <v>98.6243010444866</v>
      </c>
    </row>
    <row r="7" spans="1:29" s="1" customFormat="1" ht="21.75" customHeight="1">
      <c r="A7" s="4" t="s">
        <v>8</v>
      </c>
      <c r="B7" s="5" t="s">
        <v>9</v>
      </c>
      <c r="C7" s="79">
        <f>C8</f>
        <v>1703016.11338</v>
      </c>
      <c r="D7" s="79">
        <f>D8</f>
        <v>1855981.2895900002</v>
      </c>
      <c r="E7" s="44">
        <f>E8</f>
        <v>1792598.6</v>
      </c>
      <c r="F7" s="44">
        <f>F8</f>
        <v>1854400</v>
      </c>
      <c r="G7" s="42">
        <f aca="true" t="shared" si="4" ref="G7:G70">F7-E7</f>
        <v>61801.39999999991</v>
      </c>
      <c r="H7" s="45">
        <f t="shared" si="0"/>
        <v>103.44758720663955</v>
      </c>
      <c r="I7" s="42">
        <f t="shared" si="1"/>
        <v>-1581.289590000175</v>
      </c>
      <c r="J7" s="43">
        <f t="shared" si="2"/>
        <v>99.91480034853424</v>
      </c>
      <c r="K7" s="23">
        <f>K8</f>
        <v>2186749.104</v>
      </c>
      <c r="L7" s="69">
        <f>L8</f>
        <v>2012660</v>
      </c>
      <c r="M7" s="69">
        <f>M8</f>
        <v>2150100</v>
      </c>
      <c r="N7" s="69">
        <f aca="true" t="shared" si="5" ref="N7:N93">M7-E7</f>
        <v>357501.3999999999</v>
      </c>
      <c r="O7" s="70">
        <f t="shared" si="3"/>
        <v>119.94319308293558</v>
      </c>
      <c r="P7" s="69">
        <f>M7-F7</f>
        <v>295700</v>
      </c>
      <c r="Q7" s="70">
        <f aca="true" t="shared" si="6" ref="Q7:Q93">M7/F7*100</f>
        <v>115.94585849870577</v>
      </c>
      <c r="R7" s="69">
        <f aca="true" t="shared" si="7" ref="R7:R70">M7-D7</f>
        <v>294118.7104099998</v>
      </c>
      <c r="S7" s="70">
        <f aca="true" t="shared" si="8" ref="S7:S70">M7/D7*100</f>
        <v>115.84707303137591</v>
      </c>
      <c r="T7" s="70">
        <f aca="true" t="shared" si="9" ref="T7:T88">M7/L7*100</f>
        <v>106.82877386145697</v>
      </c>
      <c r="U7" s="91">
        <f aca="true" t="shared" si="10" ref="U7:U89">M7-K7</f>
        <v>-36649.10399999982</v>
      </c>
      <c r="V7" s="58">
        <f>V8</f>
        <v>2116100</v>
      </c>
      <c r="W7" s="58">
        <f>W8</f>
        <v>1980000</v>
      </c>
      <c r="X7" s="58">
        <f>X8</f>
        <v>1923400</v>
      </c>
      <c r="Y7" s="59">
        <f aca="true" t="shared" si="11" ref="Y7:Y88">W7/V7*100</f>
        <v>93.56835688294504</v>
      </c>
      <c r="Z7" s="58">
        <f aca="true" t="shared" si="12" ref="Z7:Z88">W7-M7</f>
        <v>-170100</v>
      </c>
      <c r="AA7" s="59">
        <f aca="true" t="shared" si="13" ref="AA7:AA83">W7/M7*100</f>
        <v>92.08874005860193</v>
      </c>
      <c r="AB7" s="58">
        <f aca="true" t="shared" si="14" ref="AB7:AB88">X7-W7</f>
        <v>-56600</v>
      </c>
      <c r="AC7" s="59">
        <f aca="true" t="shared" si="15" ref="AC7:AC83">X7/W7*100</f>
        <v>97.14141414141415</v>
      </c>
    </row>
    <row r="8" spans="1:29" ht="21" customHeight="1">
      <c r="A8" s="6" t="s">
        <v>10</v>
      </c>
      <c r="B8" s="7" t="s">
        <v>11</v>
      </c>
      <c r="C8" s="81">
        <f>SUM(C9:C12)</f>
        <v>1703016.11338</v>
      </c>
      <c r="D8" s="81">
        <f>SUM(D9:D12)+0.02527</f>
        <v>1855981.2895900002</v>
      </c>
      <c r="E8" s="51">
        <f>SUM(E9:E12)</f>
        <v>1792598.6</v>
      </c>
      <c r="F8" s="51">
        <f>SUM(F9:F12)</f>
        <v>1854400</v>
      </c>
      <c r="G8" s="52">
        <f t="shared" si="4"/>
        <v>61801.39999999991</v>
      </c>
      <c r="H8" s="47">
        <f t="shared" si="0"/>
        <v>103.44758720663955</v>
      </c>
      <c r="I8" s="52">
        <f t="shared" si="1"/>
        <v>-1581.289590000175</v>
      </c>
      <c r="J8" s="53">
        <f t="shared" si="2"/>
        <v>99.91480034853424</v>
      </c>
      <c r="K8" s="28">
        <f>SUM(K9:K12)</f>
        <v>2186749.104</v>
      </c>
      <c r="L8" s="71">
        <f>SUM(L9:L12)</f>
        <v>2012660</v>
      </c>
      <c r="M8" s="71">
        <f>SUM(M9:M12)</f>
        <v>2150100</v>
      </c>
      <c r="N8" s="71">
        <f t="shared" si="5"/>
        <v>357501.3999999999</v>
      </c>
      <c r="O8" s="73">
        <f t="shared" si="3"/>
        <v>119.94319308293558</v>
      </c>
      <c r="P8" s="71">
        <f aca="true" t="shared" si="16" ref="P8:P93">M8-F8</f>
        <v>295700</v>
      </c>
      <c r="Q8" s="73">
        <f t="shared" si="6"/>
        <v>115.94585849870577</v>
      </c>
      <c r="R8" s="71">
        <f t="shared" si="7"/>
        <v>294118.7104099998</v>
      </c>
      <c r="S8" s="73">
        <f t="shared" si="8"/>
        <v>115.84707303137591</v>
      </c>
      <c r="T8" s="73">
        <f t="shared" si="9"/>
        <v>106.82877386145697</v>
      </c>
      <c r="U8" s="92">
        <f t="shared" si="10"/>
        <v>-36649.10399999982</v>
      </c>
      <c r="V8" s="60">
        <f>SUM(V9:V12)</f>
        <v>2116100</v>
      </c>
      <c r="W8" s="60">
        <f>SUM(W9:W12)</f>
        <v>1980000</v>
      </c>
      <c r="X8" s="60">
        <f>SUM(X9:X12)</f>
        <v>1923400</v>
      </c>
      <c r="Y8" s="62">
        <f t="shared" si="11"/>
        <v>93.56835688294504</v>
      </c>
      <c r="Z8" s="60">
        <f t="shared" si="12"/>
        <v>-170100</v>
      </c>
      <c r="AA8" s="62">
        <f t="shared" si="13"/>
        <v>92.08874005860193</v>
      </c>
      <c r="AB8" s="60">
        <f t="shared" si="14"/>
        <v>-56600</v>
      </c>
      <c r="AC8" s="62">
        <f t="shared" si="15"/>
        <v>97.14141414141415</v>
      </c>
    </row>
    <row r="9" spans="1:29" s="14" customFormat="1" ht="45.75" customHeight="1">
      <c r="A9" s="3" t="s">
        <v>52</v>
      </c>
      <c r="B9" s="13" t="s">
        <v>255</v>
      </c>
      <c r="C9" s="80">
        <v>1659254.70756</v>
      </c>
      <c r="D9" s="80">
        <v>1811160.11602</v>
      </c>
      <c r="E9" s="46">
        <v>1757648.6</v>
      </c>
      <c r="F9" s="46">
        <v>1815200</v>
      </c>
      <c r="G9" s="52">
        <f t="shared" si="4"/>
        <v>57551.39999999991</v>
      </c>
      <c r="H9" s="50">
        <f t="shared" si="0"/>
        <v>103.27434050241897</v>
      </c>
      <c r="I9" s="52">
        <f t="shared" si="1"/>
        <v>4039.883979999926</v>
      </c>
      <c r="J9" s="53">
        <f t="shared" si="2"/>
        <v>100.22305504324365</v>
      </c>
      <c r="K9" s="15">
        <f>4533498*0.476</f>
        <v>2157945.048</v>
      </c>
      <c r="L9" s="72">
        <v>1971860</v>
      </c>
      <c r="M9" s="72">
        <v>2105600</v>
      </c>
      <c r="N9" s="72">
        <f>M9-E9</f>
        <v>347951.3999999999</v>
      </c>
      <c r="O9" s="74">
        <f t="shared" si="3"/>
        <v>119.79641436860587</v>
      </c>
      <c r="P9" s="72">
        <f>M9-F9</f>
        <v>290400</v>
      </c>
      <c r="Q9" s="74">
        <f t="shared" si="6"/>
        <v>115.99823710885853</v>
      </c>
      <c r="R9" s="72">
        <f t="shared" si="7"/>
        <v>294439.8839799999</v>
      </c>
      <c r="S9" s="74">
        <f t="shared" si="8"/>
        <v>116.25697702680355</v>
      </c>
      <c r="T9" s="73">
        <f t="shared" si="9"/>
        <v>106.78242877283377</v>
      </c>
      <c r="U9" s="93">
        <f t="shared" si="10"/>
        <v>-52345.04799999995</v>
      </c>
      <c r="V9" s="61">
        <v>2074700</v>
      </c>
      <c r="W9" s="61">
        <v>1942100</v>
      </c>
      <c r="X9" s="61">
        <v>1888600</v>
      </c>
      <c r="Y9" s="62">
        <f t="shared" si="11"/>
        <v>93.60871451294163</v>
      </c>
      <c r="Z9" s="61">
        <f t="shared" si="12"/>
        <v>-163500</v>
      </c>
      <c r="AA9" s="63">
        <f t="shared" si="13"/>
        <v>92.2349924012158</v>
      </c>
      <c r="AB9" s="61">
        <f t="shared" si="14"/>
        <v>-53500</v>
      </c>
      <c r="AC9" s="63">
        <f t="shared" si="15"/>
        <v>97.24524998712734</v>
      </c>
    </row>
    <row r="10" spans="1:29" s="14" customFormat="1" ht="66" customHeight="1">
      <c r="A10" s="3" t="s">
        <v>53</v>
      </c>
      <c r="B10" s="13" t="s">
        <v>256</v>
      </c>
      <c r="C10" s="80">
        <v>7196.61236</v>
      </c>
      <c r="D10" s="80">
        <v>7222.23437</v>
      </c>
      <c r="E10" s="46">
        <v>6800</v>
      </c>
      <c r="F10" s="46">
        <v>6600</v>
      </c>
      <c r="G10" s="52">
        <f t="shared" si="4"/>
        <v>-200</v>
      </c>
      <c r="H10" s="50">
        <f t="shared" si="0"/>
        <v>97.05882352941177</v>
      </c>
      <c r="I10" s="52">
        <f t="shared" si="1"/>
        <v>-622.2343700000001</v>
      </c>
      <c r="J10" s="53">
        <f t="shared" si="2"/>
        <v>91.38446167595085</v>
      </c>
      <c r="K10" s="15"/>
      <c r="L10" s="72">
        <v>6800</v>
      </c>
      <c r="M10" s="72">
        <v>6200</v>
      </c>
      <c r="N10" s="72">
        <f t="shared" si="5"/>
        <v>-600</v>
      </c>
      <c r="O10" s="74">
        <f t="shared" si="3"/>
        <v>91.17647058823529</v>
      </c>
      <c r="P10" s="72">
        <f t="shared" si="16"/>
        <v>-400</v>
      </c>
      <c r="Q10" s="74">
        <f t="shared" si="6"/>
        <v>93.93939393939394</v>
      </c>
      <c r="R10" s="72">
        <f t="shared" si="7"/>
        <v>-1022.2343700000001</v>
      </c>
      <c r="S10" s="74">
        <f t="shared" si="8"/>
        <v>85.84600945316593</v>
      </c>
      <c r="T10" s="73">
        <f t="shared" si="9"/>
        <v>91.17647058823529</v>
      </c>
      <c r="U10" s="93">
        <f t="shared" si="10"/>
        <v>6200</v>
      </c>
      <c r="V10" s="61">
        <v>6900</v>
      </c>
      <c r="W10" s="61">
        <v>5100</v>
      </c>
      <c r="X10" s="61">
        <v>4600</v>
      </c>
      <c r="Y10" s="62">
        <f t="shared" si="11"/>
        <v>73.91304347826086</v>
      </c>
      <c r="Z10" s="61">
        <f t="shared" si="12"/>
        <v>-1100</v>
      </c>
      <c r="AA10" s="63">
        <f t="shared" si="13"/>
        <v>82.25806451612904</v>
      </c>
      <c r="AB10" s="61">
        <f t="shared" si="14"/>
        <v>-500</v>
      </c>
      <c r="AC10" s="63">
        <f t="shared" si="15"/>
        <v>90.19607843137256</v>
      </c>
    </row>
    <row r="11" spans="1:29" s="14" customFormat="1" ht="31.5" customHeight="1">
      <c r="A11" s="3" t="s">
        <v>54</v>
      </c>
      <c r="B11" s="13" t="s">
        <v>59</v>
      </c>
      <c r="C11" s="80">
        <v>16415.21289</v>
      </c>
      <c r="D11" s="80">
        <v>15353.3956</v>
      </c>
      <c r="E11" s="46">
        <v>13600</v>
      </c>
      <c r="F11" s="46">
        <v>11200</v>
      </c>
      <c r="G11" s="52">
        <f t="shared" si="4"/>
        <v>-2400</v>
      </c>
      <c r="H11" s="50">
        <f t="shared" si="0"/>
        <v>82.35294117647058</v>
      </c>
      <c r="I11" s="52">
        <f t="shared" si="1"/>
        <v>-4153.3956</v>
      </c>
      <c r="J11" s="53">
        <f t="shared" si="2"/>
        <v>72.94803242091932</v>
      </c>
      <c r="K11" s="15"/>
      <c r="L11" s="72">
        <v>14000</v>
      </c>
      <c r="M11" s="72">
        <v>12200</v>
      </c>
      <c r="N11" s="72">
        <f t="shared" si="5"/>
        <v>-1400</v>
      </c>
      <c r="O11" s="74">
        <f t="shared" si="3"/>
        <v>89.70588235294117</v>
      </c>
      <c r="P11" s="72">
        <f t="shared" si="16"/>
        <v>1000</v>
      </c>
      <c r="Q11" s="74">
        <f t="shared" si="6"/>
        <v>108.92857142857142</v>
      </c>
      <c r="R11" s="72">
        <f t="shared" si="7"/>
        <v>-3153.3956</v>
      </c>
      <c r="S11" s="74">
        <f t="shared" si="8"/>
        <v>79.46124960135855</v>
      </c>
      <c r="T11" s="73">
        <f t="shared" si="9"/>
        <v>87.14285714285714</v>
      </c>
      <c r="U11" s="93">
        <f t="shared" si="10"/>
        <v>12200</v>
      </c>
      <c r="V11" s="61">
        <v>14100</v>
      </c>
      <c r="W11" s="61">
        <v>10300</v>
      </c>
      <c r="X11" s="61">
        <v>9400</v>
      </c>
      <c r="Y11" s="62">
        <f t="shared" si="11"/>
        <v>73.04964539007092</v>
      </c>
      <c r="Z11" s="61">
        <f t="shared" si="12"/>
        <v>-1900</v>
      </c>
      <c r="AA11" s="63">
        <f t="shared" si="13"/>
        <v>84.42622950819673</v>
      </c>
      <c r="AB11" s="61">
        <f t="shared" si="14"/>
        <v>-900</v>
      </c>
      <c r="AC11" s="63">
        <f t="shared" si="15"/>
        <v>91.2621359223301</v>
      </c>
    </row>
    <row r="12" spans="1:29" s="14" customFormat="1" ht="57.75" customHeight="1">
      <c r="A12" s="3" t="s">
        <v>55</v>
      </c>
      <c r="B12" s="13" t="s">
        <v>257</v>
      </c>
      <c r="C12" s="80">
        <v>20149.58057</v>
      </c>
      <c r="D12" s="80">
        <v>22245.51833</v>
      </c>
      <c r="E12" s="46">
        <v>14550</v>
      </c>
      <c r="F12" s="46">
        <v>21400</v>
      </c>
      <c r="G12" s="52">
        <f t="shared" si="4"/>
        <v>6850</v>
      </c>
      <c r="H12" s="50">
        <f t="shared" si="0"/>
        <v>147.0790378006873</v>
      </c>
      <c r="I12" s="52">
        <f t="shared" si="1"/>
        <v>-845.518329999999</v>
      </c>
      <c r="J12" s="53">
        <f t="shared" si="2"/>
        <v>96.19915203836925</v>
      </c>
      <c r="K12" s="15">
        <f>(4621854-4533498)*0.326</f>
        <v>28804.056</v>
      </c>
      <c r="L12" s="72">
        <v>20000</v>
      </c>
      <c r="M12" s="72">
        <v>26100</v>
      </c>
      <c r="N12" s="72">
        <f t="shared" si="5"/>
        <v>11550</v>
      </c>
      <c r="O12" s="74">
        <f t="shared" si="3"/>
        <v>179.3814432989691</v>
      </c>
      <c r="P12" s="72">
        <f t="shared" si="16"/>
        <v>4700</v>
      </c>
      <c r="Q12" s="74">
        <f t="shared" si="6"/>
        <v>121.96261682242991</v>
      </c>
      <c r="R12" s="72">
        <f t="shared" si="7"/>
        <v>3854.481670000001</v>
      </c>
      <c r="S12" s="74">
        <f t="shared" si="8"/>
        <v>117.32700318698306</v>
      </c>
      <c r="T12" s="73">
        <f t="shared" si="9"/>
        <v>130.5</v>
      </c>
      <c r="U12" s="93">
        <f t="shared" si="10"/>
        <v>-2704.0560000000005</v>
      </c>
      <c r="V12" s="61">
        <v>20400</v>
      </c>
      <c r="W12" s="61">
        <v>22500</v>
      </c>
      <c r="X12" s="61">
        <v>20800</v>
      </c>
      <c r="Y12" s="62">
        <f t="shared" si="11"/>
        <v>110.29411764705883</v>
      </c>
      <c r="Z12" s="61">
        <f t="shared" si="12"/>
        <v>-3600</v>
      </c>
      <c r="AA12" s="63">
        <f t="shared" si="13"/>
        <v>86.20689655172413</v>
      </c>
      <c r="AB12" s="61">
        <f t="shared" si="14"/>
        <v>-1700</v>
      </c>
      <c r="AC12" s="63">
        <f t="shared" si="15"/>
        <v>92.44444444444444</v>
      </c>
    </row>
    <row r="13" spans="1:29" s="1" customFormat="1" ht="29.25" customHeight="1">
      <c r="A13" s="8" t="s">
        <v>50</v>
      </c>
      <c r="B13" s="11" t="s">
        <v>51</v>
      </c>
      <c r="C13" s="79">
        <f>C14</f>
        <v>78581.33609</v>
      </c>
      <c r="D13" s="79">
        <f>D14</f>
        <v>90007.18284</v>
      </c>
      <c r="E13" s="44">
        <f>E14</f>
        <v>104452.90000000001</v>
      </c>
      <c r="F13" s="44">
        <f>F14</f>
        <v>95676.59999999999</v>
      </c>
      <c r="G13" s="42">
        <f t="shared" si="4"/>
        <v>-8776.300000000017</v>
      </c>
      <c r="H13" s="45">
        <f t="shared" si="0"/>
        <v>91.59783979190618</v>
      </c>
      <c r="I13" s="42">
        <f t="shared" si="1"/>
        <v>5669.417159999997</v>
      </c>
      <c r="J13" s="43">
        <f t="shared" si="2"/>
        <v>106.29884969300522</v>
      </c>
      <c r="K13" s="23">
        <f>K14</f>
        <v>102575</v>
      </c>
      <c r="L13" s="69">
        <f>L14</f>
        <v>104564.3</v>
      </c>
      <c r="M13" s="69">
        <f>M14</f>
        <v>102575.20000000001</v>
      </c>
      <c r="N13" s="69">
        <f t="shared" si="5"/>
        <v>-1877.699999999997</v>
      </c>
      <c r="O13" s="70">
        <f t="shared" si="3"/>
        <v>98.20234766100319</v>
      </c>
      <c r="P13" s="69">
        <f t="shared" si="16"/>
        <v>6898.60000000002</v>
      </c>
      <c r="Q13" s="70">
        <f t="shared" si="6"/>
        <v>107.21033147080898</v>
      </c>
      <c r="R13" s="69">
        <f t="shared" si="7"/>
        <v>12568.017160000018</v>
      </c>
      <c r="S13" s="70">
        <f t="shared" si="8"/>
        <v>113.96334910552793</v>
      </c>
      <c r="T13" s="70">
        <f t="shared" si="9"/>
        <v>98.0977255143486</v>
      </c>
      <c r="U13" s="91">
        <f t="shared" si="10"/>
        <v>0.20000000001164153</v>
      </c>
      <c r="V13" s="58">
        <f>V14</f>
        <v>101020.9</v>
      </c>
      <c r="W13" s="58">
        <f>W14</f>
        <v>98640.90000000001</v>
      </c>
      <c r="X13" s="58">
        <f>X14</f>
        <v>97851.00000000001</v>
      </c>
      <c r="Y13" s="59">
        <f t="shared" si="11"/>
        <v>97.64405187441412</v>
      </c>
      <c r="Z13" s="58">
        <f t="shared" si="12"/>
        <v>-3934.300000000003</v>
      </c>
      <c r="AA13" s="59">
        <f t="shared" si="13"/>
        <v>96.16447250407506</v>
      </c>
      <c r="AB13" s="58">
        <f t="shared" si="14"/>
        <v>-789.8999999999942</v>
      </c>
      <c r="AC13" s="59">
        <f t="shared" si="15"/>
        <v>99.19921655216042</v>
      </c>
    </row>
    <row r="14" spans="1:29" ht="22.5" customHeight="1">
      <c r="A14" s="6" t="s">
        <v>56</v>
      </c>
      <c r="B14" s="7" t="s">
        <v>57</v>
      </c>
      <c r="C14" s="81">
        <f>SUM(C15:C18)</f>
        <v>78581.33609</v>
      </c>
      <c r="D14" s="81">
        <f>SUM(D15:D18)</f>
        <v>90007.18284</v>
      </c>
      <c r="E14" s="51">
        <f>SUM(E15:E18)</f>
        <v>104452.90000000001</v>
      </c>
      <c r="F14" s="51">
        <f>SUM(F15:F18)</f>
        <v>95676.59999999999</v>
      </c>
      <c r="G14" s="52">
        <f t="shared" si="4"/>
        <v>-8776.300000000017</v>
      </c>
      <c r="H14" s="47">
        <f t="shared" si="0"/>
        <v>91.59783979190618</v>
      </c>
      <c r="I14" s="52">
        <f t="shared" si="1"/>
        <v>5669.417159999997</v>
      </c>
      <c r="J14" s="53">
        <f t="shared" si="2"/>
        <v>106.29884969300522</v>
      </c>
      <c r="K14" s="28">
        <f>SUM(K15:K18)</f>
        <v>102575</v>
      </c>
      <c r="L14" s="71">
        <f>SUM(L15:L18)</f>
        <v>104564.3</v>
      </c>
      <c r="M14" s="71">
        <f>SUM(M15:M18)</f>
        <v>102575.20000000001</v>
      </c>
      <c r="N14" s="71">
        <f t="shared" si="5"/>
        <v>-1877.699999999997</v>
      </c>
      <c r="O14" s="73">
        <f t="shared" si="3"/>
        <v>98.20234766100319</v>
      </c>
      <c r="P14" s="71">
        <f t="shared" si="16"/>
        <v>6898.60000000002</v>
      </c>
      <c r="Q14" s="73">
        <f t="shared" si="6"/>
        <v>107.21033147080898</v>
      </c>
      <c r="R14" s="71">
        <f t="shared" si="7"/>
        <v>12568.017160000018</v>
      </c>
      <c r="S14" s="73">
        <f t="shared" si="8"/>
        <v>113.96334910552793</v>
      </c>
      <c r="T14" s="73">
        <f t="shared" si="9"/>
        <v>98.0977255143486</v>
      </c>
      <c r="U14" s="92">
        <f t="shared" si="10"/>
        <v>0.20000000001164153</v>
      </c>
      <c r="V14" s="60">
        <f>SUM(V15:V18)</f>
        <v>101020.9</v>
      </c>
      <c r="W14" s="60">
        <f>SUM(W15:W18)</f>
        <v>98640.90000000001</v>
      </c>
      <c r="X14" s="60">
        <f>SUM(X15:X18)</f>
        <v>97851.00000000001</v>
      </c>
      <c r="Y14" s="62">
        <f t="shared" si="11"/>
        <v>97.64405187441412</v>
      </c>
      <c r="Z14" s="60">
        <f t="shared" si="12"/>
        <v>-3934.300000000003</v>
      </c>
      <c r="AA14" s="62">
        <f t="shared" si="13"/>
        <v>96.16447250407506</v>
      </c>
      <c r="AB14" s="60">
        <f t="shared" si="14"/>
        <v>-789.8999999999942</v>
      </c>
      <c r="AC14" s="62">
        <f t="shared" si="15"/>
        <v>99.19921655216042</v>
      </c>
    </row>
    <row r="15" spans="1:29" s="14" customFormat="1" ht="68.25" customHeight="1">
      <c r="A15" s="3" t="s">
        <v>247</v>
      </c>
      <c r="B15" s="13" t="s">
        <v>258</v>
      </c>
      <c r="C15" s="80">
        <v>35013.11845</v>
      </c>
      <c r="D15" s="80">
        <v>40969.75361</v>
      </c>
      <c r="E15" s="46">
        <v>48799.1</v>
      </c>
      <c r="F15" s="46">
        <v>44027.1</v>
      </c>
      <c r="G15" s="48">
        <f t="shared" si="4"/>
        <v>-4772</v>
      </c>
      <c r="H15" s="50">
        <f t="shared" si="0"/>
        <v>90.22113112741833</v>
      </c>
      <c r="I15" s="48">
        <f t="shared" si="1"/>
        <v>3057.346389999999</v>
      </c>
      <c r="J15" s="49">
        <f t="shared" si="2"/>
        <v>107.4624475878072</v>
      </c>
      <c r="K15" s="15">
        <v>47099</v>
      </c>
      <c r="L15" s="72">
        <v>48861</v>
      </c>
      <c r="M15" s="72">
        <v>47098.9</v>
      </c>
      <c r="N15" s="72">
        <f>M15-E15</f>
        <v>-1700.199999999997</v>
      </c>
      <c r="O15" s="74">
        <f>M15/E15*100</f>
        <v>96.51591935097164</v>
      </c>
      <c r="P15" s="72">
        <f>M15-F15</f>
        <v>3071.800000000003</v>
      </c>
      <c r="Q15" s="73">
        <f>M15/F15*100</f>
        <v>106.97706639774141</v>
      </c>
      <c r="R15" s="72">
        <f t="shared" si="7"/>
        <v>6129.146390000002</v>
      </c>
      <c r="S15" s="74">
        <f t="shared" si="8"/>
        <v>114.96017390864657</v>
      </c>
      <c r="T15" s="74">
        <f>M15/L15*100</f>
        <v>96.39364728515585</v>
      </c>
      <c r="U15" s="93">
        <f>M15-K15</f>
        <v>-0.09999999999854481</v>
      </c>
      <c r="V15" s="61">
        <v>47251.2</v>
      </c>
      <c r="W15" s="61">
        <v>45347</v>
      </c>
      <c r="X15" s="61">
        <v>45303.3</v>
      </c>
      <c r="Y15" s="63">
        <f>W15/V15*100</f>
        <v>95.97004943789787</v>
      </c>
      <c r="Z15" s="61">
        <f>W15-M15</f>
        <v>-1751.9000000000015</v>
      </c>
      <c r="AA15" s="63">
        <f>W15/M15*100</f>
        <v>96.28038022119412</v>
      </c>
      <c r="AB15" s="61">
        <f>X15-W15</f>
        <v>-43.69999999999709</v>
      </c>
      <c r="AC15" s="63">
        <f>X15/W15*100</f>
        <v>99.90363199329614</v>
      </c>
    </row>
    <row r="16" spans="1:29" s="14" customFormat="1" ht="81" customHeight="1">
      <c r="A16" s="3" t="s">
        <v>248</v>
      </c>
      <c r="B16" s="13" t="s">
        <v>259</v>
      </c>
      <c r="C16" s="80">
        <v>337.19947</v>
      </c>
      <c r="D16" s="80">
        <v>301.13849</v>
      </c>
      <c r="E16" s="46">
        <v>246.8</v>
      </c>
      <c r="F16" s="46">
        <v>309.6</v>
      </c>
      <c r="G16" s="48">
        <f t="shared" si="4"/>
        <v>62.80000000000001</v>
      </c>
      <c r="H16" s="50">
        <f t="shared" si="0"/>
        <v>125.44570502431118</v>
      </c>
      <c r="I16" s="48">
        <f t="shared" si="1"/>
        <v>8.461510000000033</v>
      </c>
      <c r="J16" s="49">
        <f t="shared" si="2"/>
        <v>102.80984008387637</v>
      </c>
      <c r="K16" s="15">
        <v>268</v>
      </c>
      <c r="L16" s="72">
        <v>244</v>
      </c>
      <c r="M16" s="72">
        <v>268.4</v>
      </c>
      <c r="N16" s="72">
        <f>M16-E16</f>
        <v>21.599999999999966</v>
      </c>
      <c r="O16" s="74">
        <f>M16/E16*100</f>
        <v>108.75202593192867</v>
      </c>
      <c r="P16" s="72">
        <f>M16-F16</f>
        <v>-41.200000000000045</v>
      </c>
      <c r="Q16" s="73">
        <f>M16/F16*100</f>
        <v>86.6925064599483</v>
      </c>
      <c r="R16" s="72">
        <f t="shared" si="7"/>
        <v>-32.73849000000001</v>
      </c>
      <c r="S16" s="74">
        <f t="shared" si="8"/>
        <v>89.12842725617705</v>
      </c>
      <c r="T16" s="74">
        <f>M16/L16*100</f>
        <v>109.99999999999999</v>
      </c>
      <c r="U16" s="93">
        <f>M16-K16</f>
        <v>0.39999999999997726</v>
      </c>
      <c r="V16" s="61">
        <v>232.6</v>
      </c>
      <c r="W16" s="61">
        <v>255.9</v>
      </c>
      <c r="X16" s="61">
        <v>253</v>
      </c>
      <c r="Y16" s="63">
        <f>W16/V16*100</f>
        <v>110.01719690455718</v>
      </c>
      <c r="Z16" s="61">
        <f>W16-M16</f>
        <v>-12.499999999999972</v>
      </c>
      <c r="AA16" s="63">
        <f>W16/M16*100</f>
        <v>95.34277198211626</v>
      </c>
      <c r="AB16" s="61">
        <f>X16-W16</f>
        <v>-2.9000000000000057</v>
      </c>
      <c r="AC16" s="63">
        <f>X16/W16*100</f>
        <v>98.86674482219617</v>
      </c>
    </row>
    <row r="17" spans="1:29" s="14" customFormat="1" ht="76.5" customHeight="1">
      <c r="A17" s="3" t="s">
        <v>249</v>
      </c>
      <c r="B17" s="13" t="s">
        <v>260</v>
      </c>
      <c r="C17" s="80">
        <v>51075.94304</v>
      </c>
      <c r="D17" s="80">
        <v>54735.73012</v>
      </c>
      <c r="E17" s="46">
        <v>63963.7</v>
      </c>
      <c r="F17" s="46">
        <v>59245.2</v>
      </c>
      <c r="G17" s="48">
        <f t="shared" si="4"/>
        <v>-4718.5</v>
      </c>
      <c r="H17" s="50">
        <f t="shared" si="0"/>
        <v>92.62315969839143</v>
      </c>
      <c r="I17" s="48">
        <f t="shared" si="1"/>
        <v>4509.469879999997</v>
      </c>
      <c r="J17" s="49">
        <f t="shared" si="2"/>
        <v>108.23862195701719</v>
      </c>
      <c r="K17" s="15">
        <v>61956</v>
      </c>
      <c r="L17" s="72">
        <v>63647</v>
      </c>
      <c r="M17" s="72">
        <v>61955.8</v>
      </c>
      <c r="N17" s="72">
        <f>M17-E17</f>
        <v>-2007.8999999999942</v>
      </c>
      <c r="O17" s="74">
        <f>M17/E17*100</f>
        <v>96.86087577798034</v>
      </c>
      <c r="P17" s="72">
        <f>M17-F17</f>
        <v>2710.600000000006</v>
      </c>
      <c r="Q17" s="73">
        <f>M17/F17*100</f>
        <v>104.57522297165002</v>
      </c>
      <c r="R17" s="72">
        <f t="shared" si="7"/>
        <v>7220.069880000003</v>
      </c>
      <c r="S17" s="74">
        <f t="shared" si="8"/>
        <v>113.1907802529921</v>
      </c>
      <c r="T17" s="74">
        <f>M17/L17*100</f>
        <v>97.34284412462489</v>
      </c>
      <c r="U17" s="93">
        <f>M17-K17</f>
        <v>-0.19999999999708962</v>
      </c>
      <c r="V17" s="61">
        <v>61184</v>
      </c>
      <c r="W17" s="61">
        <v>59497.7</v>
      </c>
      <c r="X17" s="61">
        <v>59249.9</v>
      </c>
      <c r="Y17" s="63">
        <f>W17/V17*100</f>
        <v>97.24388729079497</v>
      </c>
      <c r="Z17" s="61">
        <f>W17-M17</f>
        <v>-2458.100000000006</v>
      </c>
      <c r="AA17" s="63">
        <f>W17/M17*100</f>
        <v>96.03249413291411</v>
      </c>
      <c r="AB17" s="61">
        <f>X17-W17</f>
        <v>-247.79999999999563</v>
      </c>
      <c r="AC17" s="63">
        <f>X17/W17*100</f>
        <v>99.58351331227931</v>
      </c>
    </row>
    <row r="18" spans="1:29" s="14" customFormat="1" ht="67.5" customHeight="1">
      <c r="A18" s="3" t="s">
        <v>250</v>
      </c>
      <c r="B18" s="13" t="s">
        <v>261</v>
      </c>
      <c r="C18" s="80">
        <v>-7844.92487</v>
      </c>
      <c r="D18" s="80">
        <v>-5999.43938</v>
      </c>
      <c r="E18" s="46">
        <v>-8556.7</v>
      </c>
      <c r="F18" s="46">
        <v>-7905.3</v>
      </c>
      <c r="G18" s="48">
        <f t="shared" si="4"/>
        <v>651.4000000000005</v>
      </c>
      <c r="H18" s="50">
        <f t="shared" si="0"/>
        <v>92.38725209484964</v>
      </c>
      <c r="I18" s="48">
        <f t="shared" si="1"/>
        <v>-1905.8606200000004</v>
      </c>
      <c r="J18" s="49">
        <f t="shared" si="2"/>
        <v>131.76731189839944</v>
      </c>
      <c r="K18" s="15">
        <v>-6748</v>
      </c>
      <c r="L18" s="72">
        <v>-8187.7</v>
      </c>
      <c r="M18" s="72">
        <v>-6747.9</v>
      </c>
      <c r="N18" s="72">
        <f>M18-E18</f>
        <v>1808.800000000001</v>
      </c>
      <c r="O18" s="74">
        <f>M18/E18*100</f>
        <v>78.86100950132644</v>
      </c>
      <c r="P18" s="72">
        <f>M18-F18</f>
        <v>1157.4000000000005</v>
      </c>
      <c r="Q18" s="73">
        <f>M18/F18*100</f>
        <v>85.35918940457667</v>
      </c>
      <c r="R18" s="72">
        <f t="shared" si="7"/>
        <v>-748.4606199999998</v>
      </c>
      <c r="S18" s="74">
        <f t="shared" si="8"/>
        <v>112.47550933667405</v>
      </c>
      <c r="T18" s="74">
        <f>M18/L18*100</f>
        <v>82.41508604369969</v>
      </c>
      <c r="U18" s="93">
        <f>M18-K18</f>
        <v>0.1000000000003638</v>
      </c>
      <c r="V18" s="61">
        <v>-7646.9</v>
      </c>
      <c r="W18" s="61">
        <v>-6459.7</v>
      </c>
      <c r="X18" s="61">
        <v>-6955.2</v>
      </c>
      <c r="Y18" s="63">
        <f>W18/V18*100</f>
        <v>84.47475447566988</v>
      </c>
      <c r="Z18" s="61">
        <f>W18-M18</f>
        <v>288.1999999999998</v>
      </c>
      <c r="AA18" s="63">
        <f>W18/M18*100</f>
        <v>95.72904162776568</v>
      </c>
      <c r="AB18" s="61">
        <f>X18-W18</f>
        <v>-495.5</v>
      </c>
      <c r="AC18" s="63">
        <f>X18/W18*100</f>
        <v>107.67063485920399</v>
      </c>
    </row>
    <row r="19" spans="1:29" s="1" customFormat="1" ht="20.25" customHeight="1">
      <c r="A19" s="4" t="s">
        <v>12</v>
      </c>
      <c r="B19" s="5" t="s">
        <v>13</v>
      </c>
      <c r="C19" s="79">
        <f>C20+C26+C27+C28</f>
        <v>227258.40129</v>
      </c>
      <c r="D19" s="79">
        <f>D20+D26+D27+D28</f>
        <v>255233.76576000004</v>
      </c>
      <c r="E19" s="44">
        <f>E20+E26+E27+E28</f>
        <v>226009</v>
      </c>
      <c r="F19" s="44">
        <f>F20+F26+F27+F28</f>
        <v>235505.486</v>
      </c>
      <c r="G19" s="42">
        <f t="shared" si="4"/>
        <v>9496.486000000004</v>
      </c>
      <c r="H19" s="45">
        <f t="shared" si="0"/>
        <v>104.20181762673168</v>
      </c>
      <c r="I19" s="42">
        <f t="shared" si="1"/>
        <v>-19728.279760000034</v>
      </c>
      <c r="J19" s="43">
        <f t="shared" si="2"/>
        <v>92.27050554958673</v>
      </c>
      <c r="K19" s="23">
        <f>K20+K26+K27+K28</f>
        <v>284741</v>
      </c>
      <c r="L19" s="69">
        <f>L20+L26+L27+L28</f>
        <v>280867</v>
      </c>
      <c r="M19" s="69">
        <f>M20+M26+M27+M28</f>
        <v>267960</v>
      </c>
      <c r="N19" s="69">
        <f t="shared" si="5"/>
        <v>41951</v>
      </c>
      <c r="O19" s="70">
        <f t="shared" si="3"/>
        <v>118.56165019977081</v>
      </c>
      <c r="P19" s="69">
        <f t="shared" si="16"/>
        <v>32454.513999999996</v>
      </c>
      <c r="Q19" s="70">
        <f t="shared" si="6"/>
        <v>113.78078895368067</v>
      </c>
      <c r="R19" s="69">
        <f t="shared" si="7"/>
        <v>12726.234239999962</v>
      </c>
      <c r="S19" s="70">
        <f t="shared" si="8"/>
        <v>104.98610918586948</v>
      </c>
      <c r="T19" s="70">
        <f t="shared" si="9"/>
        <v>95.40458651247744</v>
      </c>
      <c r="U19" s="91">
        <f t="shared" si="10"/>
        <v>-16781</v>
      </c>
      <c r="V19" s="58">
        <f>V20+V26+V27+V28</f>
        <v>268900</v>
      </c>
      <c r="W19" s="58">
        <f>W20+W26+W27+W28</f>
        <v>271137</v>
      </c>
      <c r="X19" s="58">
        <f>X20+X26+X27+X28</f>
        <v>293508.11</v>
      </c>
      <c r="Y19" s="59">
        <f t="shared" si="11"/>
        <v>100.8319077724061</v>
      </c>
      <c r="Z19" s="58">
        <f t="shared" si="12"/>
        <v>3177</v>
      </c>
      <c r="AA19" s="59">
        <f t="shared" si="13"/>
        <v>101.18562472010748</v>
      </c>
      <c r="AB19" s="58">
        <f t="shared" si="14"/>
        <v>22371.109999999986</v>
      </c>
      <c r="AC19" s="59">
        <f t="shared" si="15"/>
        <v>108.25085104578127</v>
      </c>
    </row>
    <row r="20" spans="1:29" ht="22.5" customHeight="1">
      <c r="A20" s="6" t="s">
        <v>14</v>
      </c>
      <c r="B20" s="7" t="s">
        <v>15</v>
      </c>
      <c r="C20" s="81">
        <f>SUM(C21:C25)</f>
        <v>126595.88806</v>
      </c>
      <c r="D20" s="81">
        <f>SUM(D21:D25)</f>
        <v>157370.82271</v>
      </c>
      <c r="E20" s="51">
        <f>SUM(E21:E25)</f>
        <v>162972</v>
      </c>
      <c r="F20" s="51">
        <f>SUM(F21:F25)</f>
        <v>155000</v>
      </c>
      <c r="G20" s="52">
        <f t="shared" si="4"/>
        <v>-7972</v>
      </c>
      <c r="H20" s="47">
        <f t="shared" si="0"/>
        <v>95.10836217264315</v>
      </c>
      <c r="I20" s="52">
        <f t="shared" si="1"/>
        <v>-2370.8227100000076</v>
      </c>
      <c r="J20" s="53">
        <f t="shared" si="2"/>
        <v>98.49348013235661</v>
      </c>
      <c r="K20" s="28">
        <f>442388*0.5</f>
        <v>221194</v>
      </c>
      <c r="L20" s="71">
        <f>SUM(L21:L25)</f>
        <v>240900</v>
      </c>
      <c r="M20" s="71">
        <f>SUM(M21:M25)</f>
        <v>213500</v>
      </c>
      <c r="N20" s="71">
        <f t="shared" si="5"/>
        <v>50528</v>
      </c>
      <c r="O20" s="73">
        <f t="shared" si="3"/>
        <v>131.00409886360848</v>
      </c>
      <c r="P20" s="71">
        <f t="shared" si="16"/>
        <v>58500</v>
      </c>
      <c r="Q20" s="73">
        <f t="shared" si="6"/>
        <v>137.74193548387098</v>
      </c>
      <c r="R20" s="71">
        <f t="shared" si="7"/>
        <v>56129.17728999999</v>
      </c>
      <c r="S20" s="73">
        <f t="shared" si="8"/>
        <v>135.6668258597299</v>
      </c>
      <c r="T20" s="73">
        <f t="shared" si="9"/>
        <v>88.62598588625985</v>
      </c>
      <c r="U20" s="92">
        <f t="shared" si="10"/>
        <v>-7694</v>
      </c>
      <c r="V20" s="60">
        <f>SUM(V21:V25)</f>
        <v>242900</v>
      </c>
      <c r="W20" s="60">
        <f>SUM(W21:W25)</f>
        <v>231100</v>
      </c>
      <c r="X20" s="60">
        <f>SUM(X21:X25)</f>
        <v>251300</v>
      </c>
      <c r="Y20" s="62">
        <f t="shared" si="11"/>
        <v>95.14203375874845</v>
      </c>
      <c r="Z20" s="60">
        <f t="shared" si="12"/>
        <v>17600</v>
      </c>
      <c r="AA20" s="62">
        <f t="shared" si="13"/>
        <v>108.24355971896955</v>
      </c>
      <c r="AB20" s="60">
        <f t="shared" si="14"/>
        <v>20200</v>
      </c>
      <c r="AC20" s="62">
        <f t="shared" si="15"/>
        <v>108.74080484638684</v>
      </c>
    </row>
    <row r="21" spans="1:29" s="14" customFormat="1" ht="30.75" customHeight="1">
      <c r="A21" s="3" t="s">
        <v>251</v>
      </c>
      <c r="B21" s="13" t="s">
        <v>252</v>
      </c>
      <c r="C21" s="80">
        <v>100604.94507</v>
      </c>
      <c r="D21" s="80">
        <v>128369.06061</v>
      </c>
      <c r="E21" s="46">
        <v>136872</v>
      </c>
      <c r="F21" s="46">
        <v>122500</v>
      </c>
      <c r="G21" s="48">
        <f t="shared" si="4"/>
        <v>-14372</v>
      </c>
      <c r="H21" s="50">
        <f t="shared" si="0"/>
        <v>89.4996785317669</v>
      </c>
      <c r="I21" s="48">
        <f t="shared" si="1"/>
        <v>-5869.06061</v>
      </c>
      <c r="J21" s="49">
        <f t="shared" si="2"/>
        <v>95.42797884310232</v>
      </c>
      <c r="K21" s="15"/>
      <c r="L21" s="72">
        <v>202300</v>
      </c>
      <c r="M21" s="72">
        <v>150100</v>
      </c>
      <c r="N21" s="72">
        <f>M21-E21</f>
        <v>13228</v>
      </c>
      <c r="O21" s="74">
        <f>M21/E21*100</f>
        <v>109.66450406218948</v>
      </c>
      <c r="P21" s="72">
        <f>M21-F21</f>
        <v>27600</v>
      </c>
      <c r="Q21" s="74">
        <f>M21/F21*100</f>
        <v>122.53061224489797</v>
      </c>
      <c r="R21" s="72">
        <f t="shared" si="7"/>
        <v>21730.93939</v>
      </c>
      <c r="S21" s="74">
        <f t="shared" si="8"/>
        <v>116.92848672938496</v>
      </c>
      <c r="T21" s="74">
        <f>M21/L21*100</f>
        <v>74.19673751853682</v>
      </c>
      <c r="U21" s="93">
        <f>M21-K21</f>
        <v>150100</v>
      </c>
      <c r="V21" s="61">
        <v>203950</v>
      </c>
      <c r="W21" s="61">
        <v>162500</v>
      </c>
      <c r="X21" s="61">
        <v>176700</v>
      </c>
      <c r="Y21" s="63">
        <f>W21/V21*100</f>
        <v>79.67639127237068</v>
      </c>
      <c r="Z21" s="61">
        <f>W21-M21</f>
        <v>12400</v>
      </c>
      <c r="AA21" s="63">
        <f>W21/M21*100</f>
        <v>108.26115922718186</v>
      </c>
      <c r="AB21" s="61">
        <f t="shared" si="14"/>
        <v>14200</v>
      </c>
      <c r="AC21" s="63">
        <f>X21/W21*100</f>
        <v>108.73846153846154</v>
      </c>
    </row>
    <row r="22" spans="1:29" s="14" customFormat="1" ht="30.75" customHeight="1">
      <c r="A22" s="3" t="s">
        <v>262</v>
      </c>
      <c r="B22" s="13" t="s">
        <v>264</v>
      </c>
      <c r="C22" s="80">
        <v>-22.87602</v>
      </c>
      <c r="D22" s="80">
        <v>0.17619</v>
      </c>
      <c r="E22" s="46">
        <v>0</v>
      </c>
      <c r="F22" s="46">
        <v>0</v>
      </c>
      <c r="G22" s="48">
        <f t="shared" si="4"/>
        <v>0</v>
      </c>
      <c r="H22" s="50"/>
      <c r="I22" s="48">
        <f t="shared" si="1"/>
        <v>-0.17619</v>
      </c>
      <c r="J22" s="49">
        <f t="shared" si="2"/>
        <v>0</v>
      </c>
      <c r="K22" s="15"/>
      <c r="L22" s="72">
        <v>0</v>
      </c>
      <c r="M22" s="72">
        <v>0</v>
      </c>
      <c r="N22" s="72">
        <f>M22-E22</f>
        <v>0</v>
      </c>
      <c r="O22" s="74"/>
      <c r="P22" s="72">
        <f>M22-F22</f>
        <v>0</v>
      </c>
      <c r="Q22" s="74"/>
      <c r="R22" s="72">
        <f t="shared" si="7"/>
        <v>-0.17619</v>
      </c>
      <c r="S22" s="74">
        <f t="shared" si="8"/>
        <v>0</v>
      </c>
      <c r="T22" s="74"/>
      <c r="U22" s="93">
        <f>M22-K22</f>
        <v>0</v>
      </c>
      <c r="V22" s="61">
        <v>0</v>
      </c>
      <c r="W22" s="61">
        <v>0</v>
      </c>
      <c r="X22" s="61">
        <v>0</v>
      </c>
      <c r="Y22" s="63"/>
      <c r="Z22" s="61">
        <f>W22-M22</f>
        <v>0</v>
      </c>
      <c r="AA22" s="63"/>
      <c r="AB22" s="61">
        <f t="shared" si="14"/>
        <v>0</v>
      </c>
      <c r="AC22" s="63"/>
    </row>
    <row r="23" spans="1:29" s="14" customFormat="1" ht="43.5" customHeight="1">
      <c r="A23" s="3" t="s">
        <v>253</v>
      </c>
      <c r="B23" s="13" t="s">
        <v>254</v>
      </c>
      <c r="C23" s="80">
        <v>26051.67314</v>
      </c>
      <c r="D23" s="80">
        <v>29004.07171</v>
      </c>
      <c r="E23" s="46">
        <v>26100</v>
      </c>
      <c r="F23" s="46">
        <v>32500</v>
      </c>
      <c r="G23" s="48">
        <f t="shared" si="4"/>
        <v>6400</v>
      </c>
      <c r="H23" s="50">
        <f>F23/E23*100</f>
        <v>124.52107279693487</v>
      </c>
      <c r="I23" s="48">
        <f t="shared" si="1"/>
        <v>3495.92829</v>
      </c>
      <c r="J23" s="49">
        <f t="shared" si="2"/>
        <v>112.05323281832418</v>
      </c>
      <c r="K23" s="15"/>
      <c r="L23" s="72">
        <v>38600</v>
      </c>
      <c r="M23" s="72">
        <v>63400</v>
      </c>
      <c r="N23" s="72">
        <f>M23-E23</f>
        <v>37300</v>
      </c>
      <c r="O23" s="74">
        <f>M23/E23*100</f>
        <v>242.911877394636</v>
      </c>
      <c r="P23" s="72">
        <f>M23-F23</f>
        <v>30900</v>
      </c>
      <c r="Q23" s="74">
        <f>M23/F23*100</f>
        <v>195.0769230769231</v>
      </c>
      <c r="R23" s="72">
        <f t="shared" si="7"/>
        <v>34395.928289999996</v>
      </c>
      <c r="S23" s="74">
        <f t="shared" si="8"/>
        <v>218.5899987902078</v>
      </c>
      <c r="T23" s="74">
        <f>M23/L23*100</f>
        <v>164.24870466321244</v>
      </c>
      <c r="U23" s="93">
        <f>M23-K23</f>
        <v>63400</v>
      </c>
      <c r="V23" s="61">
        <v>38950</v>
      </c>
      <c r="W23" s="61">
        <v>68600</v>
      </c>
      <c r="X23" s="61">
        <v>74600</v>
      </c>
      <c r="Y23" s="63">
        <f>W23/V23*100</f>
        <v>176.1232349165597</v>
      </c>
      <c r="Z23" s="61">
        <f>W23-M23</f>
        <v>5200</v>
      </c>
      <c r="AA23" s="63">
        <f>W23/M23*100</f>
        <v>108.2018927444795</v>
      </c>
      <c r="AB23" s="61">
        <f t="shared" si="14"/>
        <v>6000</v>
      </c>
      <c r="AC23" s="63">
        <f>X23/W23*100</f>
        <v>108.7463556851312</v>
      </c>
    </row>
    <row r="24" spans="1:29" s="14" customFormat="1" ht="41.25" customHeight="1">
      <c r="A24" s="3" t="s">
        <v>263</v>
      </c>
      <c r="B24" s="13" t="s">
        <v>265</v>
      </c>
      <c r="C24" s="80">
        <v>-11.90166</v>
      </c>
      <c r="D24" s="80">
        <v>3.5982</v>
      </c>
      <c r="E24" s="46">
        <v>0</v>
      </c>
      <c r="F24" s="46">
        <v>0</v>
      </c>
      <c r="G24" s="48">
        <f t="shared" si="4"/>
        <v>0</v>
      </c>
      <c r="H24" s="50"/>
      <c r="I24" s="48">
        <f t="shared" si="1"/>
        <v>-3.5982</v>
      </c>
      <c r="J24" s="49">
        <f t="shared" si="2"/>
        <v>0</v>
      </c>
      <c r="K24" s="15"/>
      <c r="L24" s="72">
        <v>0</v>
      </c>
      <c r="M24" s="72">
        <v>0</v>
      </c>
      <c r="N24" s="72">
        <f>M24-E24</f>
        <v>0</v>
      </c>
      <c r="O24" s="74"/>
      <c r="P24" s="72">
        <f>M24-F24</f>
        <v>0</v>
      </c>
      <c r="Q24" s="74"/>
      <c r="R24" s="72">
        <f t="shared" si="7"/>
        <v>-3.5982</v>
      </c>
      <c r="S24" s="74">
        <f t="shared" si="8"/>
        <v>0</v>
      </c>
      <c r="T24" s="74"/>
      <c r="U24" s="93">
        <f>M24-K24</f>
        <v>0</v>
      </c>
      <c r="V24" s="61">
        <v>0</v>
      </c>
      <c r="W24" s="61">
        <v>0</v>
      </c>
      <c r="X24" s="61">
        <v>0</v>
      </c>
      <c r="Y24" s="63"/>
      <c r="Z24" s="61">
        <f>W24-M24</f>
        <v>0</v>
      </c>
      <c r="AA24" s="63"/>
      <c r="AB24" s="61">
        <f t="shared" si="14"/>
        <v>0</v>
      </c>
      <c r="AC24" s="63"/>
    </row>
    <row r="25" spans="1:29" s="14" customFormat="1" ht="30.75" customHeight="1">
      <c r="A25" s="3" t="s">
        <v>267</v>
      </c>
      <c r="B25" s="13" t="s">
        <v>266</v>
      </c>
      <c r="C25" s="80">
        <v>-25.95247</v>
      </c>
      <c r="D25" s="80">
        <v>-6.084</v>
      </c>
      <c r="E25" s="46"/>
      <c r="F25" s="46">
        <v>0</v>
      </c>
      <c r="G25" s="48">
        <f t="shared" si="4"/>
        <v>0</v>
      </c>
      <c r="H25" s="50"/>
      <c r="I25" s="48">
        <f t="shared" si="1"/>
        <v>6.084</v>
      </c>
      <c r="J25" s="49">
        <f t="shared" si="2"/>
        <v>0</v>
      </c>
      <c r="K25" s="15"/>
      <c r="L25" s="72">
        <v>0</v>
      </c>
      <c r="M25" s="72">
        <v>0</v>
      </c>
      <c r="N25" s="72">
        <f>M25-E25</f>
        <v>0</v>
      </c>
      <c r="O25" s="74"/>
      <c r="P25" s="72">
        <f>M25-F25</f>
        <v>0</v>
      </c>
      <c r="Q25" s="74"/>
      <c r="R25" s="72">
        <f t="shared" si="7"/>
        <v>6.084</v>
      </c>
      <c r="S25" s="74">
        <f t="shared" si="8"/>
        <v>0</v>
      </c>
      <c r="T25" s="74"/>
      <c r="U25" s="93">
        <f>M25-K25</f>
        <v>0</v>
      </c>
      <c r="V25" s="61">
        <v>0</v>
      </c>
      <c r="W25" s="61">
        <v>0</v>
      </c>
      <c r="X25" s="61">
        <v>0</v>
      </c>
      <c r="Y25" s="63"/>
      <c r="Z25" s="61">
        <f>W25-M25</f>
        <v>0</v>
      </c>
      <c r="AA25" s="63"/>
      <c r="AB25" s="61">
        <f t="shared" si="14"/>
        <v>0</v>
      </c>
      <c r="AC25" s="63"/>
    </row>
    <row r="26" spans="1:29" ht="22.5" customHeight="1">
      <c r="A26" s="6" t="s">
        <v>16</v>
      </c>
      <c r="B26" s="7" t="s">
        <v>17</v>
      </c>
      <c r="C26" s="81">
        <v>78410.92702</v>
      </c>
      <c r="D26" s="81">
        <v>76962.93636</v>
      </c>
      <c r="E26" s="51">
        <v>47691</v>
      </c>
      <c r="F26" s="51">
        <v>62500</v>
      </c>
      <c r="G26" s="52">
        <f t="shared" si="4"/>
        <v>14809</v>
      </c>
      <c r="H26" s="47">
        <f>F26/E26*100</f>
        <v>131.05198045752869</v>
      </c>
      <c r="I26" s="52">
        <f t="shared" si="1"/>
        <v>-14462.936360000007</v>
      </c>
      <c r="J26" s="53">
        <f t="shared" si="2"/>
        <v>81.20792027431423</v>
      </c>
      <c r="K26" s="28">
        <v>18972</v>
      </c>
      <c r="L26" s="71">
        <v>15967</v>
      </c>
      <c r="M26" s="71">
        <v>16560</v>
      </c>
      <c r="N26" s="71">
        <f t="shared" si="5"/>
        <v>-31131</v>
      </c>
      <c r="O26" s="73">
        <f t="shared" si="3"/>
        <v>34.7235327420268</v>
      </c>
      <c r="P26" s="71">
        <f t="shared" si="16"/>
        <v>-45940</v>
      </c>
      <c r="Q26" s="73">
        <f t="shared" si="6"/>
        <v>26.496</v>
      </c>
      <c r="R26" s="71">
        <f t="shared" si="7"/>
        <v>-60402.93636000001</v>
      </c>
      <c r="S26" s="73">
        <f t="shared" si="8"/>
        <v>21.516850555882296</v>
      </c>
      <c r="T26" s="73">
        <f t="shared" si="9"/>
        <v>103.71390993924969</v>
      </c>
      <c r="U26" s="92">
        <f t="shared" si="10"/>
        <v>-2412</v>
      </c>
      <c r="V26" s="60">
        <v>0</v>
      </c>
      <c r="W26" s="60">
        <v>0</v>
      </c>
      <c r="X26" s="60">
        <v>0</v>
      </c>
      <c r="Y26" s="62"/>
      <c r="Z26" s="60">
        <f t="shared" si="12"/>
        <v>-16560</v>
      </c>
      <c r="AA26" s="63"/>
      <c r="AB26" s="61">
        <f t="shared" si="14"/>
        <v>0</v>
      </c>
      <c r="AC26" s="63"/>
    </row>
    <row r="27" spans="1:29" ht="22.5" customHeight="1">
      <c r="A27" s="6" t="s">
        <v>18</v>
      </c>
      <c r="B27" s="7" t="s">
        <v>19</v>
      </c>
      <c r="C27" s="81">
        <v>3704.32553</v>
      </c>
      <c r="D27" s="81">
        <v>1460.10837</v>
      </c>
      <c r="E27" s="51">
        <v>0</v>
      </c>
      <c r="F27" s="51">
        <v>5.486</v>
      </c>
      <c r="G27" s="52">
        <f t="shared" si="4"/>
        <v>5.486</v>
      </c>
      <c r="H27" s="47"/>
      <c r="I27" s="52">
        <f t="shared" si="1"/>
        <v>-1454.6223699999998</v>
      </c>
      <c r="J27" s="53">
        <f t="shared" si="2"/>
        <v>0.37572553604360204</v>
      </c>
      <c r="K27" s="28"/>
      <c r="L27" s="71">
        <v>0</v>
      </c>
      <c r="M27" s="71">
        <v>0</v>
      </c>
      <c r="N27" s="71">
        <f t="shared" si="5"/>
        <v>0</v>
      </c>
      <c r="O27" s="73"/>
      <c r="P27" s="71">
        <f t="shared" si="16"/>
        <v>-5.486</v>
      </c>
      <c r="Q27" s="73">
        <f t="shared" si="6"/>
        <v>0</v>
      </c>
      <c r="R27" s="71">
        <f t="shared" si="7"/>
        <v>-1460.10837</v>
      </c>
      <c r="S27" s="73">
        <f t="shared" si="8"/>
        <v>0</v>
      </c>
      <c r="T27" s="73"/>
      <c r="U27" s="92">
        <f t="shared" si="10"/>
        <v>0</v>
      </c>
      <c r="V27" s="60">
        <v>0</v>
      </c>
      <c r="W27" s="60">
        <v>1000</v>
      </c>
      <c r="X27" s="60">
        <v>2000</v>
      </c>
      <c r="Y27" s="62"/>
      <c r="Z27" s="60">
        <f>W27-M27</f>
        <v>1000</v>
      </c>
      <c r="AA27" s="63"/>
      <c r="AB27" s="61">
        <f t="shared" si="14"/>
        <v>1000</v>
      </c>
      <c r="AC27" s="63">
        <f>X27/W27*100</f>
        <v>200</v>
      </c>
    </row>
    <row r="28" spans="1:29" ht="22.5" customHeight="1">
      <c r="A28" s="6" t="s">
        <v>20</v>
      </c>
      <c r="B28" s="7" t="s">
        <v>21</v>
      </c>
      <c r="C28" s="81">
        <v>18547.26068</v>
      </c>
      <c r="D28" s="81">
        <v>19439.89832</v>
      </c>
      <c r="E28" s="51">
        <v>15346</v>
      </c>
      <c r="F28" s="51">
        <v>18000</v>
      </c>
      <c r="G28" s="52">
        <f t="shared" si="4"/>
        <v>2654</v>
      </c>
      <c r="H28" s="47">
        <f aca="true" t="shared" si="17" ref="H28:H35">F28/E28*100</f>
        <v>117.29440896650594</v>
      </c>
      <c r="I28" s="52">
        <f t="shared" si="1"/>
        <v>-1439.8983200000002</v>
      </c>
      <c r="J28" s="53">
        <f t="shared" si="2"/>
        <v>92.59307689629932</v>
      </c>
      <c r="K28" s="28">
        <v>44575</v>
      </c>
      <c r="L28" s="71">
        <v>24000</v>
      </c>
      <c r="M28" s="71">
        <v>37900</v>
      </c>
      <c r="N28" s="71">
        <f t="shared" si="5"/>
        <v>22554</v>
      </c>
      <c r="O28" s="73">
        <f t="shared" si="3"/>
        <v>246.96989443503193</v>
      </c>
      <c r="P28" s="71">
        <f t="shared" si="16"/>
        <v>19900</v>
      </c>
      <c r="Q28" s="73">
        <f t="shared" si="6"/>
        <v>210.55555555555557</v>
      </c>
      <c r="R28" s="71">
        <f t="shared" si="7"/>
        <v>18460.10168</v>
      </c>
      <c r="S28" s="73">
        <f t="shared" si="8"/>
        <v>194.9598674649858</v>
      </c>
      <c r="T28" s="73">
        <f t="shared" si="9"/>
        <v>157.91666666666666</v>
      </c>
      <c r="U28" s="92">
        <f t="shared" si="10"/>
        <v>-6675</v>
      </c>
      <c r="V28" s="60">
        <v>26000</v>
      </c>
      <c r="W28" s="60">
        <v>39037</v>
      </c>
      <c r="X28" s="60">
        <v>40208.11</v>
      </c>
      <c r="Y28" s="62">
        <f t="shared" si="11"/>
        <v>150.1423076923077</v>
      </c>
      <c r="Z28" s="60">
        <f t="shared" si="12"/>
        <v>1137</v>
      </c>
      <c r="AA28" s="62">
        <f t="shared" si="13"/>
        <v>103</v>
      </c>
      <c r="AB28" s="60">
        <f t="shared" si="14"/>
        <v>1171.1100000000006</v>
      </c>
      <c r="AC28" s="62">
        <f t="shared" si="15"/>
        <v>103</v>
      </c>
    </row>
    <row r="29" spans="1:29" s="1" customFormat="1" ht="22.5" customHeight="1">
      <c r="A29" s="4" t="s">
        <v>66</v>
      </c>
      <c r="B29" s="5" t="s">
        <v>67</v>
      </c>
      <c r="C29" s="79">
        <f>SUM(C30:C31)</f>
        <v>809517.28571</v>
      </c>
      <c r="D29" s="79">
        <f>SUM(D30:D31)</f>
        <v>412116.52174</v>
      </c>
      <c r="E29" s="44">
        <f>SUM(E30:E31)</f>
        <v>576310.5</v>
      </c>
      <c r="F29" s="44">
        <f>SUM(F30:F31)</f>
        <v>524352.2</v>
      </c>
      <c r="G29" s="42">
        <f t="shared" si="4"/>
        <v>-51958.30000000005</v>
      </c>
      <c r="H29" s="45">
        <f t="shared" si="17"/>
        <v>90.98432181957469</v>
      </c>
      <c r="I29" s="42">
        <f t="shared" si="1"/>
        <v>112235.67825999996</v>
      </c>
      <c r="J29" s="43">
        <f t="shared" si="2"/>
        <v>127.23396717659581</v>
      </c>
      <c r="K29" s="23">
        <f>SUM(K30:K31)</f>
        <v>564358</v>
      </c>
      <c r="L29" s="69">
        <f>SUM(L30:L31)</f>
        <v>570997.9</v>
      </c>
      <c r="M29" s="69">
        <f>SUM(M30:M31)</f>
        <v>516800</v>
      </c>
      <c r="N29" s="69">
        <f t="shared" si="5"/>
        <v>-59510.5</v>
      </c>
      <c r="O29" s="70">
        <f t="shared" si="3"/>
        <v>89.67388239499368</v>
      </c>
      <c r="P29" s="69">
        <f t="shared" si="16"/>
        <v>-7552.199999999953</v>
      </c>
      <c r="Q29" s="70">
        <f t="shared" si="6"/>
        <v>98.55970853178457</v>
      </c>
      <c r="R29" s="69">
        <f t="shared" si="7"/>
        <v>104683.47826</v>
      </c>
      <c r="S29" s="70">
        <f t="shared" si="8"/>
        <v>125.40142720267929</v>
      </c>
      <c r="T29" s="70">
        <f t="shared" si="9"/>
        <v>90.50821377801914</v>
      </c>
      <c r="U29" s="91">
        <f t="shared" si="10"/>
        <v>-47558</v>
      </c>
      <c r="V29" s="58">
        <f>SUM(V30:V31)</f>
        <v>573127.8</v>
      </c>
      <c r="W29" s="58">
        <f>SUM(W30:W31)</f>
        <v>507450</v>
      </c>
      <c r="X29" s="58">
        <f>SUM(X30:X31)</f>
        <v>512750</v>
      </c>
      <c r="Y29" s="59">
        <f t="shared" si="11"/>
        <v>88.54046165619604</v>
      </c>
      <c r="Z29" s="58">
        <f t="shared" si="12"/>
        <v>-9350</v>
      </c>
      <c r="AA29" s="59">
        <f t="shared" si="13"/>
        <v>98.19078947368422</v>
      </c>
      <c r="AB29" s="58">
        <f t="shared" si="14"/>
        <v>5300</v>
      </c>
      <c r="AC29" s="59">
        <f t="shared" si="15"/>
        <v>101.04443787565278</v>
      </c>
    </row>
    <row r="30" spans="1:29" ht="21" customHeight="1">
      <c r="A30" s="6" t="s">
        <v>68</v>
      </c>
      <c r="B30" s="7" t="s">
        <v>69</v>
      </c>
      <c r="C30" s="81">
        <v>48801.50804</v>
      </c>
      <c r="D30" s="81">
        <v>60900.63467</v>
      </c>
      <c r="E30" s="51">
        <v>68930</v>
      </c>
      <c r="F30" s="51">
        <v>68930</v>
      </c>
      <c r="G30" s="52">
        <f t="shared" si="4"/>
        <v>0</v>
      </c>
      <c r="H30" s="47">
        <f t="shared" si="17"/>
        <v>100</v>
      </c>
      <c r="I30" s="52">
        <f t="shared" si="1"/>
        <v>8029.3653300000005</v>
      </c>
      <c r="J30" s="53">
        <f t="shared" si="2"/>
        <v>113.18437052997628</v>
      </c>
      <c r="K30" s="28">
        <v>75868</v>
      </c>
      <c r="L30" s="71">
        <v>70997.9</v>
      </c>
      <c r="M30" s="71">
        <v>72400</v>
      </c>
      <c r="N30" s="71">
        <f t="shared" si="5"/>
        <v>3470</v>
      </c>
      <c r="O30" s="73">
        <f t="shared" si="3"/>
        <v>105.03409255766721</v>
      </c>
      <c r="P30" s="71">
        <f t="shared" si="16"/>
        <v>3470</v>
      </c>
      <c r="Q30" s="73">
        <f t="shared" si="6"/>
        <v>105.03409255766721</v>
      </c>
      <c r="R30" s="71">
        <f t="shared" si="7"/>
        <v>11499.36533</v>
      </c>
      <c r="S30" s="73">
        <f t="shared" si="8"/>
        <v>118.88217650326828</v>
      </c>
      <c r="T30" s="73">
        <f t="shared" si="9"/>
        <v>101.97484714336622</v>
      </c>
      <c r="U30" s="92">
        <f t="shared" si="10"/>
        <v>-3468</v>
      </c>
      <c r="V30" s="60">
        <v>73127.8</v>
      </c>
      <c r="W30" s="60">
        <v>76000</v>
      </c>
      <c r="X30" s="60">
        <v>79800</v>
      </c>
      <c r="Y30" s="62">
        <f t="shared" si="11"/>
        <v>103.92764447993785</v>
      </c>
      <c r="Z30" s="60">
        <f t="shared" si="12"/>
        <v>3600</v>
      </c>
      <c r="AA30" s="62">
        <f>W30/M30*100</f>
        <v>104.97237569060773</v>
      </c>
      <c r="AB30" s="60">
        <f t="shared" si="14"/>
        <v>3800</v>
      </c>
      <c r="AC30" s="62">
        <f t="shared" si="15"/>
        <v>105</v>
      </c>
    </row>
    <row r="31" spans="1:29" ht="21" customHeight="1">
      <c r="A31" s="6" t="s">
        <v>70</v>
      </c>
      <c r="B31" s="7" t="s">
        <v>71</v>
      </c>
      <c r="C31" s="81">
        <f>C32+C33</f>
        <v>760715.77767</v>
      </c>
      <c r="D31" s="81">
        <f>D32+D33</f>
        <v>351215.88707</v>
      </c>
      <c r="E31" s="51">
        <f>E32+E33</f>
        <v>507380.5</v>
      </c>
      <c r="F31" s="51">
        <f>F32+F33</f>
        <v>455422.2</v>
      </c>
      <c r="G31" s="52">
        <f t="shared" si="4"/>
        <v>-51958.29999999999</v>
      </c>
      <c r="H31" s="47">
        <f t="shared" si="17"/>
        <v>89.7595000202018</v>
      </c>
      <c r="I31" s="52">
        <f t="shared" si="1"/>
        <v>104206.31293000001</v>
      </c>
      <c r="J31" s="53">
        <f t="shared" si="2"/>
        <v>129.6701592286544</v>
      </c>
      <c r="K31" s="28">
        <v>488490</v>
      </c>
      <c r="L31" s="71">
        <f>L32+L33</f>
        <v>500000</v>
      </c>
      <c r="M31" s="71">
        <f>M32+M33</f>
        <v>444400</v>
      </c>
      <c r="N31" s="71">
        <f t="shared" si="5"/>
        <v>-62980.5</v>
      </c>
      <c r="O31" s="73">
        <f t="shared" si="3"/>
        <v>87.5871264268138</v>
      </c>
      <c r="P31" s="71">
        <f t="shared" si="16"/>
        <v>-11022.200000000012</v>
      </c>
      <c r="Q31" s="73">
        <f t="shared" si="6"/>
        <v>97.57978420902626</v>
      </c>
      <c r="R31" s="71">
        <f t="shared" si="7"/>
        <v>93184.11293</v>
      </c>
      <c r="S31" s="73">
        <f t="shared" si="8"/>
        <v>126.5318615588217</v>
      </c>
      <c r="T31" s="73">
        <f t="shared" si="9"/>
        <v>88.88000000000001</v>
      </c>
      <c r="U31" s="92">
        <f t="shared" si="10"/>
        <v>-44090</v>
      </c>
      <c r="V31" s="60">
        <f>V32+V33</f>
        <v>500000</v>
      </c>
      <c r="W31" s="60">
        <f>W32+W33</f>
        <v>431450</v>
      </c>
      <c r="X31" s="60">
        <f>X32+X33</f>
        <v>432950</v>
      </c>
      <c r="Y31" s="62">
        <f t="shared" si="11"/>
        <v>86.29</v>
      </c>
      <c r="Z31" s="60">
        <f t="shared" si="12"/>
        <v>-12950</v>
      </c>
      <c r="AA31" s="62">
        <f t="shared" si="13"/>
        <v>97.0859585958596</v>
      </c>
      <c r="AB31" s="60">
        <f t="shared" si="14"/>
        <v>1500</v>
      </c>
      <c r="AC31" s="62">
        <f t="shared" si="15"/>
        <v>100.34766485108355</v>
      </c>
    </row>
    <row r="32" spans="1:29" s="14" customFormat="1" ht="30.75" customHeight="1">
      <c r="A32" s="3" t="s">
        <v>192</v>
      </c>
      <c r="B32" s="13" t="s">
        <v>190</v>
      </c>
      <c r="C32" s="80">
        <v>530770.36755</v>
      </c>
      <c r="D32" s="80">
        <v>127647.88835</v>
      </c>
      <c r="E32" s="46">
        <v>297380.5</v>
      </c>
      <c r="F32" s="46">
        <v>306230.2</v>
      </c>
      <c r="G32" s="52">
        <f t="shared" si="4"/>
        <v>8849.700000000012</v>
      </c>
      <c r="H32" s="50">
        <f t="shared" si="17"/>
        <v>102.97588443088905</v>
      </c>
      <c r="I32" s="52">
        <f t="shared" si="1"/>
        <v>178582.31165000002</v>
      </c>
      <c r="J32" s="53">
        <f t="shared" si="2"/>
        <v>239.90228429031433</v>
      </c>
      <c r="K32" s="15"/>
      <c r="L32" s="72">
        <v>288000</v>
      </c>
      <c r="M32" s="72">
        <v>300000</v>
      </c>
      <c r="N32" s="72">
        <f>M32-E32</f>
        <v>2619.5</v>
      </c>
      <c r="O32" s="74">
        <f t="shared" si="3"/>
        <v>100.88085802532444</v>
      </c>
      <c r="P32" s="72">
        <f>M32-F32</f>
        <v>-6230.200000000012</v>
      </c>
      <c r="Q32" s="74">
        <f>M32/F32*100</f>
        <v>97.96551744406659</v>
      </c>
      <c r="R32" s="72">
        <f t="shared" si="7"/>
        <v>172352.11165</v>
      </c>
      <c r="S32" s="74">
        <f t="shared" si="8"/>
        <v>235.02151416514207</v>
      </c>
      <c r="T32" s="73">
        <f t="shared" si="9"/>
        <v>104.16666666666667</v>
      </c>
      <c r="U32" s="93">
        <f t="shared" si="10"/>
        <v>300000</v>
      </c>
      <c r="V32" s="61">
        <v>286000</v>
      </c>
      <c r="W32" s="61">
        <v>285650</v>
      </c>
      <c r="X32" s="61">
        <v>285650</v>
      </c>
      <c r="Y32" s="62">
        <f t="shared" si="11"/>
        <v>99.87762237762237</v>
      </c>
      <c r="Z32" s="61">
        <f t="shared" si="12"/>
        <v>-14350</v>
      </c>
      <c r="AA32" s="63">
        <f>W32/M32*100</f>
        <v>95.21666666666667</v>
      </c>
      <c r="AB32" s="61">
        <f t="shared" si="14"/>
        <v>0</v>
      </c>
      <c r="AC32" s="63">
        <f t="shared" si="15"/>
        <v>100</v>
      </c>
    </row>
    <row r="33" spans="1:29" s="14" customFormat="1" ht="30.75" customHeight="1">
      <c r="A33" s="3" t="s">
        <v>193</v>
      </c>
      <c r="B33" s="13" t="s">
        <v>191</v>
      </c>
      <c r="C33" s="80">
        <v>229945.41012</v>
      </c>
      <c r="D33" s="80">
        <v>223567.99872</v>
      </c>
      <c r="E33" s="46">
        <v>210000</v>
      </c>
      <c r="F33" s="46">
        <v>149192</v>
      </c>
      <c r="G33" s="52">
        <f t="shared" si="4"/>
        <v>-60808</v>
      </c>
      <c r="H33" s="50">
        <f t="shared" si="17"/>
        <v>71.04380952380951</v>
      </c>
      <c r="I33" s="52">
        <f t="shared" si="1"/>
        <v>-74375.99872</v>
      </c>
      <c r="J33" s="53">
        <f t="shared" si="2"/>
        <v>66.73226975871907</v>
      </c>
      <c r="K33" s="15"/>
      <c r="L33" s="72">
        <v>212000</v>
      </c>
      <c r="M33" s="72">
        <v>144400</v>
      </c>
      <c r="N33" s="72">
        <f>M33-E33</f>
        <v>-65600</v>
      </c>
      <c r="O33" s="74">
        <f t="shared" si="3"/>
        <v>68.76190476190476</v>
      </c>
      <c r="P33" s="72">
        <f>M33-F33</f>
        <v>-4792</v>
      </c>
      <c r="Q33" s="74">
        <f>M33/F33*100</f>
        <v>96.78803152984075</v>
      </c>
      <c r="R33" s="72">
        <f t="shared" si="7"/>
        <v>-79167.99872</v>
      </c>
      <c r="S33" s="74">
        <f t="shared" si="8"/>
        <v>64.58885029464739</v>
      </c>
      <c r="T33" s="73">
        <f t="shared" si="9"/>
        <v>68.11320754716981</v>
      </c>
      <c r="U33" s="93">
        <f t="shared" si="10"/>
        <v>144400</v>
      </c>
      <c r="V33" s="61">
        <v>214000</v>
      </c>
      <c r="W33" s="61">
        <v>145800</v>
      </c>
      <c r="X33" s="61">
        <v>147300</v>
      </c>
      <c r="Y33" s="62">
        <f t="shared" si="11"/>
        <v>68.13084112149532</v>
      </c>
      <c r="Z33" s="61">
        <f t="shared" si="12"/>
        <v>1400</v>
      </c>
      <c r="AA33" s="63">
        <f>W33/M33*100</f>
        <v>100.96952908587258</v>
      </c>
      <c r="AB33" s="61">
        <f t="shared" si="14"/>
        <v>1500</v>
      </c>
      <c r="AC33" s="63">
        <f t="shared" si="15"/>
        <v>101.02880658436213</v>
      </c>
    </row>
    <row r="34" spans="1:29" s="1" customFormat="1" ht="21" customHeight="1">
      <c r="A34" s="4" t="s">
        <v>22</v>
      </c>
      <c r="B34" s="5" t="s">
        <v>23</v>
      </c>
      <c r="C34" s="79">
        <f>C35+C36+C37</f>
        <v>16203.06932</v>
      </c>
      <c r="D34" s="79">
        <f>D35+D36+D37</f>
        <v>18394.285839999997</v>
      </c>
      <c r="E34" s="44">
        <f>E35+E36+E37</f>
        <v>14500</v>
      </c>
      <c r="F34" s="44">
        <f>F35+F36+F37</f>
        <v>15056.6</v>
      </c>
      <c r="G34" s="42">
        <f t="shared" si="4"/>
        <v>556.6000000000004</v>
      </c>
      <c r="H34" s="45">
        <f t="shared" si="17"/>
        <v>103.83862068965517</v>
      </c>
      <c r="I34" s="42">
        <f t="shared" si="1"/>
        <v>-3337.6858399999965</v>
      </c>
      <c r="J34" s="43">
        <f t="shared" si="2"/>
        <v>81.85476800223522</v>
      </c>
      <c r="K34" s="23">
        <f>K35+K36+K37</f>
        <v>15843</v>
      </c>
      <c r="L34" s="69">
        <f>L35+L36+L37</f>
        <v>17000</v>
      </c>
      <c r="M34" s="69">
        <f>M35+M36+M37</f>
        <v>17000</v>
      </c>
      <c r="N34" s="69">
        <f t="shared" si="5"/>
        <v>2500</v>
      </c>
      <c r="O34" s="70">
        <f t="shared" si="3"/>
        <v>117.24137931034481</v>
      </c>
      <c r="P34" s="69">
        <f t="shared" si="16"/>
        <v>1943.3999999999996</v>
      </c>
      <c r="Q34" s="70">
        <f t="shared" si="6"/>
        <v>112.90729646799409</v>
      </c>
      <c r="R34" s="69">
        <f t="shared" si="7"/>
        <v>-1394.2858399999968</v>
      </c>
      <c r="S34" s="70">
        <f t="shared" si="8"/>
        <v>92.42000558147248</v>
      </c>
      <c r="T34" s="70">
        <f t="shared" si="9"/>
        <v>100</v>
      </c>
      <c r="U34" s="91">
        <f t="shared" si="10"/>
        <v>1157</v>
      </c>
      <c r="V34" s="58">
        <f>V35+V36+V37</f>
        <v>17100</v>
      </c>
      <c r="W34" s="58">
        <f>W35+W36+W37</f>
        <v>17000</v>
      </c>
      <c r="X34" s="58">
        <f>X35+X36+X37</f>
        <v>17200</v>
      </c>
      <c r="Y34" s="59">
        <f t="shared" si="11"/>
        <v>99.41520467836257</v>
      </c>
      <c r="Z34" s="58">
        <f t="shared" si="12"/>
        <v>0</v>
      </c>
      <c r="AA34" s="59">
        <f t="shared" si="13"/>
        <v>100</v>
      </c>
      <c r="AB34" s="58">
        <f t="shared" si="14"/>
        <v>200</v>
      </c>
      <c r="AC34" s="59">
        <f t="shared" si="15"/>
        <v>101.17647058823529</v>
      </c>
    </row>
    <row r="35" spans="1:29" ht="30.75" customHeight="1">
      <c r="A35" s="6" t="s">
        <v>24</v>
      </c>
      <c r="B35" s="7" t="s">
        <v>58</v>
      </c>
      <c r="C35" s="81">
        <v>16203.06932</v>
      </c>
      <c r="D35" s="81">
        <v>18232.68584</v>
      </c>
      <c r="E35" s="51">
        <v>14500</v>
      </c>
      <c r="F35" s="51">
        <v>15000</v>
      </c>
      <c r="G35" s="52">
        <f t="shared" si="4"/>
        <v>500</v>
      </c>
      <c r="H35" s="47">
        <f t="shared" si="17"/>
        <v>103.44827586206897</v>
      </c>
      <c r="I35" s="52">
        <f t="shared" si="1"/>
        <v>-3232.6858399999983</v>
      </c>
      <c r="J35" s="53">
        <f t="shared" si="2"/>
        <v>82.26983194704133</v>
      </c>
      <c r="K35" s="28">
        <v>15843</v>
      </c>
      <c r="L35" s="71">
        <v>17000</v>
      </c>
      <c r="M35" s="71">
        <v>17000</v>
      </c>
      <c r="N35" s="71">
        <f t="shared" si="5"/>
        <v>2500</v>
      </c>
      <c r="O35" s="73">
        <f t="shared" si="3"/>
        <v>117.24137931034481</v>
      </c>
      <c r="P35" s="71">
        <f t="shared" si="16"/>
        <v>2000</v>
      </c>
      <c r="Q35" s="73">
        <f t="shared" si="6"/>
        <v>113.33333333333333</v>
      </c>
      <c r="R35" s="71">
        <f t="shared" si="7"/>
        <v>-1232.6858399999983</v>
      </c>
      <c r="S35" s="73">
        <f t="shared" si="8"/>
        <v>93.23914287331351</v>
      </c>
      <c r="T35" s="73">
        <f t="shared" si="9"/>
        <v>100</v>
      </c>
      <c r="U35" s="92">
        <f t="shared" si="10"/>
        <v>1157</v>
      </c>
      <c r="V35" s="60">
        <v>17100</v>
      </c>
      <c r="W35" s="60">
        <v>17000</v>
      </c>
      <c r="X35" s="60">
        <v>17200</v>
      </c>
      <c r="Y35" s="62">
        <f t="shared" si="11"/>
        <v>99.41520467836257</v>
      </c>
      <c r="Z35" s="60">
        <f t="shared" si="12"/>
        <v>0</v>
      </c>
      <c r="AA35" s="62">
        <f t="shared" si="13"/>
        <v>100</v>
      </c>
      <c r="AB35" s="60">
        <f t="shared" si="14"/>
        <v>200</v>
      </c>
      <c r="AC35" s="62">
        <f t="shared" si="15"/>
        <v>101.17647058823529</v>
      </c>
    </row>
    <row r="36" spans="1:29" ht="21.75" customHeight="1">
      <c r="A36" s="6" t="s">
        <v>25</v>
      </c>
      <c r="B36" s="7" t="s">
        <v>26</v>
      </c>
      <c r="C36" s="81">
        <v>0</v>
      </c>
      <c r="D36" s="81">
        <v>160</v>
      </c>
      <c r="E36" s="51">
        <v>0</v>
      </c>
      <c r="F36" s="51">
        <v>55</v>
      </c>
      <c r="G36" s="52">
        <f t="shared" si="4"/>
        <v>55</v>
      </c>
      <c r="H36" s="47"/>
      <c r="I36" s="52">
        <f t="shared" si="1"/>
        <v>-105</v>
      </c>
      <c r="J36" s="53">
        <f t="shared" si="2"/>
        <v>34.375</v>
      </c>
      <c r="K36" s="28">
        <v>0</v>
      </c>
      <c r="L36" s="71">
        <v>0</v>
      </c>
      <c r="M36" s="71">
        <v>0</v>
      </c>
      <c r="N36" s="71">
        <f>M36-E36</f>
        <v>0</v>
      </c>
      <c r="O36" s="73"/>
      <c r="P36" s="71">
        <f t="shared" si="16"/>
        <v>-55</v>
      </c>
      <c r="Q36" s="73">
        <f t="shared" si="6"/>
        <v>0</v>
      </c>
      <c r="R36" s="71">
        <f t="shared" si="7"/>
        <v>-160</v>
      </c>
      <c r="S36" s="73">
        <f t="shared" si="8"/>
        <v>0</v>
      </c>
      <c r="T36" s="73"/>
      <c r="U36" s="92">
        <f>M36-K36</f>
        <v>0</v>
      </c>
      <c r="V36" s="60">
        <v>0</v>
      </c>
      <c r="W36" s="60">
        <v>0</v>
      </c>
      <c r="X36" s="60">
        <v>0</v>
      </c>
      <c r="Y36" s="62"/>
      <c r="Z36" s="60">
        <f>W36-M36</f>
        <v>0</v>
      </c>
      <c r="AA36" s="62"/>
      <c r="AB36" s="60">
        <f>X36-W36</f>
        <v>0</v>
      </c>
      <c r="AC36" s="62"/>
    </row>
    <row r="37" spans="1:29" ht="56.25" customHeight="1">
      <c r="A37" s="6" t="s">
        <v>269</v>
      </c>
      <c r="B37" s="7" t="s">
        <v>268</v>
      </c>
      <c r="C37" s="81">
        <v>0</v>
      </c>
      <c r="D37" s="81">
        <v>1.6</v>
      </c>
      <c r="E37" s="51">
        <v>0</v>
      </c>
      <c r="F37" s="51">
        <v>1.6</v>
      </c>
      <c r="G37" s="52">
        <f t="shared" si="4"/>
        <v>1.6</v>
      </c>
      <c r="H37" s="47"/>
      <c r="I37" s="52">
        <f t="shared" si="1"/>
        <v>0</v>
      </c>
      <c r="J37" s="53">
        <f t="shared" si="2"/>
        <v>100</v>
      </c>
      <c r="K37" s="28">
        <v>0</v>
      </c>
      <c r="L37" s="71">
        <v>0</v>
      </c>
      <c r="M37" s="71">
        <v>0</v>
      </c>
      <c r="N37" s="71">
        <f>M37-E37</f>
        <v>0</v>
      </c>
      <c r="O37" s="73"/>
      <c r="P37" s="71">
        <f>M37-F37</f>
        <v>-1.6</v>
      </c>
      <c r="Q37" s="73">
        <f>M37/F37*100</f>
        <v>0</v>
      </c>
      <c r="R37" s="71">
        <f t="shared" si="7"/>
        <v>-1.6</v>
      </c>
      <c r="S37" s="73">
        <f t="shared" si="8"/>
        <v>0</v>
      </c>
      <c r="T37" s="73"/>
      <c r="U37" s="92">
        <f>M37-K37</f>
        <v>0</v>
      </c>
      <c r="V37" s="60">
        <v>0</v>
      </c>
      <c r="W37" s="60">
        <v>0</v>
      </c>
      <c r="X37" s="60">
        <v>0</v>
      </c>
      <c r="Y37" s="62"/>
      <c r="Z37" s="60">
        <f>W37-M37</f>
        <v>0</v>
      </c>
      <c r="AA37" s="62"/>
      <c r="AB37" s="60">
        <f>X37-W37</f>
        <v>0</v>
      </c>
      <c r="AC37" s="62"/>
    </row>
    <row r="38" spans="1:29" s="1" customFormat="1" ht="28.5" customHeight="1">
      <c r="A38" s="4" t="s">
        <v>27</v>
      </c>
      <c r="B38" s="5" t="s">
        <v>28</v>
      </c>
      <c r="C38" s="79">
        <v>1.20902</v>
      </c>
      <c r="D38" s="79">
        <v>4.75343</v>
      </c>
      <c r="E38" s="44">
        <v>0</v>
      </c>
      <c r="F38" s="44">
        <v>0</v>
      </c>
      <c r="G38" s="42">
        <f t="shared" si="4"/>
        <v>0</v>
      </c>
      <c r="H38" s="45"/>
      <c r="I38" s="42">
        <f t="shared" si="1"/>
        <v>-4.75343</v>
      </c>
      <c r="J38" s="43">
        <f t="shared" si="2"/>
        <v>0</v>
      </c>
      <c r="K38" s="23">
        <v>0</v>
      </c>
      <c r="L38" s="69">
        <v>0</v>
      </c>
      <c r="M38" s="69">
        <v>0</v>
      </c>
      <c r="N38" s="69">
        <f t="shared" si="5"/>
        <v>0</v>
      </c>
      <c r="O38" s="70"/>
      <c r="P38" s="69">
        <f t="shared" si="16"/>
        <v>0</v>
      </c>
      <c r="Q38" s="70"/>
      <c r="R38" s="69">
        <f t="shared" si="7"/>
        <v>-4.75343</v>
      </c>
      <c r="S38" s="70">
        <f t="shared" si="8"/>
        <v>0</v>
      </c>
      <c r="T38" s="70"/>
      <c r="U38" s="91">
        <f t="shared" si="10"/>
        <v>0</v>
      </c>
      <c r="V38" s="58">
        <v>0</v>
      </c>
      <c r="W38" s="58">
        <v>0</v>
      </c>
      <c r="X38" s="58">
        <v>0</v>
      </c>
      <c r="Y38" s="59"/>
      <c r="Z38" s="58">
        <f t="shared" si="12"/>
        <v>0</v>
      </c>
      <c r="AA38" s="59"/>
      <c r="AB38" s="58">
        <f t="shared" si="14"/>
        <v>0</v>
      </c>
      <c r="AC38" s="59"/>
    </row>
    <row r="39" spans="1:29" s="1" customFormat="1" ht="28.5" customHeight="1">
      <c r="A39" s="4" t="s">
        <v>29</v>
      </c>
      <c r="B39" s="5" t="s">
        <v>30</v>
      </c>
      <c r="C39" s="79">
        <f>C40+C41+C47+C48+C51</f>
        <v>142047.2624</v>
      </c>
      <c r="D39" s="79">
        <f>D40+D41+D47+D48+D51</f>
        <v>142711.53234</v>
      </c>
      <c r="E39" s="44">
        <f>E40+E41+E47+E48+E51</f>
        <v>113388.79999999999</v>
      </c>
      <c r="F39" s="44">
        <f>F40+F41+F47+F48+F51</f>
        <v>101483.6</v>
      </c>
      <c r="G39" s="42">
        <f t="shared" si="4"/>
        <v>-11905.199999999983</v>
      </c>
      <c r="H39" s="45">
        <f>F39/E39*100</f>
        <v>89.50055031890275</v>
      </c>
      <c r="I39" s="42">
        <f t="shared" si="1"/>
        <v>-41227.93234</v>
      </c>
      <c r="J39" s="43">
        <f t="shared" si="2"/>
        <v>71.11100156799003</v>
      </c>
      <c r="K39" s="23">
        <f>K40+K41+K47+K48+K51</f>
        <v>100861</v>
      </c>
      <c r="L39" s="69">
        <f>L40+L41+L47+L48+L51</f>
        <v>154076.4</v>
      </c>
      <c r="M39" s="69">
        <f>M40+M41+M47+M48+M51</f>
        <v>101197.015</v>
      </c>
      <c r="N39" s="69">
        <f t="shared" si="5"/>
        <v>-12191.784999999989</v>
      </c>
      <c r="O39" s="70">
        <f>M39/E39*100</f>
        <v>89.24780489783825</v>
      </c>
      <c r="P39" s="69">
        <f t="shared" si="16"/>
        <v>-286.5850000000064</v>
      </c>
      <c r="Q39" s="70">
        <f t="shared" si="6"/>
        <v>99.717604617889</v>
      </c>
      <c r="R39" s="69">
        <f t="shared" si="7"/>
        <v>-41514.517340000006</v>
      </c>
      <c r="S39" s="70">
        <f t="shared" si="8"/>
        <v>70.91018738338914</v>
      </c>
      <c r="T39" s="70">
        <f t="shared" si="9"/>
        <v>65.67976341607151</v>
      </c>
      <c r="U39" s="91">
        <f t="shared" si="10"/>
        <v>336.0149999999994</v>
      </c>
      <c r="V39" s="58">
        <f>V40+V41+V47+V48+V51</f>
        <v>154076.4</v>
      </c>
      <c r="W39" s="58">
        <f>W40+W41+W47+W48+W51</f>
        <v>94424.58669999999</v>
      </c>
      <c r="X39" s="58">
        <f>X40+X41+X47+X48+X51</f>
        <v>88783.9</v>
      </c>
      <c r="Y39" s="59">
        <f t="shared" si="11"/>
        <v>61.28426332650554</v>
      </c>
      <c r="Z39" s="58">
        <f t="shared" si="12"/>
        <v>-6772.428300000014</v>
      </c>
      <c r="AA39" s="59">
        <f t="shared" si="13"/>
        <v>93.3076797769183</v>
      </c>
      <c r="AB39" s="58">
        <f t="shared" si="14"/>
        <v>-5640.686699999991</v>
      </c>
      <c r="AC39" s="59">
        <f t="shared" si="15"/>
        <v>94.02625216891737</v>
      </c>
    </row>
    <row r="40" spans="1:29" ht="21" customHeight="1">
      <c r="A40" s="6" t="s">
        <v>31</v>
      </c>
      <c r="B40" s="7" t="s">
        <v>32</v>
      </c>
      <c r="C40" s="81">
        <v>0</v>
      </c>
      <c r="D40" s="81">
        <v>0</v>
      </c>
      <c r="E40" s="51">
        <v>0</v>
      </c>
      <c r="F40" s="51">
        <v>0</v>
      </c>
      <c r="G40" s="52">
        <f t="shared" si="4"/>
        <v>0</v>
      </c>
      <c r="H40" s="47"/>
      <c r="I40" s="52">
        <f t="shared" si="1"/>
        <v>0</v>
      </c>
      <c r="J40" s="53"/>
      <c r="K40" s="28"/>
      <c r="L40" s="71">
        <v>0</v>
      </c>
      <c r="M40" s="71">
        <v>0</v>
      </c>
      <c r="N40" s="71">
        <f t="shared" si="5"/>
        <v>0</v>
      </c>
      <c r="O40" s="73"/>
      <c r="P40" s="71">
        <f t="shared" si="16"/>
        <v>0</v>
      </c>
      <c r="Q40" s="73"/>
      <c r="R40" s="71">
        <f t="shared" si="7"/>
        <v>0</v>
      </c>
      <c r="S40" s="73"/>
      <c r="T40" s="73"/>
      <c r="U40" s="92">
        <f t="shared" si="10"/>
        <v>0</v>
      </c>
      <c r="V40" s="60">
        <v>0</v>
      </c>
      <c r="W40" s="60">
        <v>0</v>
      </c>
      <c r="X40" s="60">
        <v>0</v>
      </c>
      <c r="Y40" s="62"/>
      <c r="Z40" s="60">
        <f t="shared" si="12"/>
        <v>0</v>
      </c>
      <c r="AA40" s="62"/>
      <c r="AB40" s="60">
        <f t="shared" si="14"/>
        <v>0</v>
      </c>
      <c r="AC40" s="62"/>
    </row>
    <row r="41" spans="1:29" ht="54.75" customHeight="1">
      <c r="A41" s="6" t="s">
        <v>33</v>
      </c>
      <c r="B41" s="17" t="s">
        <v>4</v>
      </c>
      <c r="C41" s="81">
        <f>SUM(C42:C46)</f>
        <v>127770.14133000001</v>
      </c>
      <c r="D41" s="81">
        <f>SUM(D42:D46)</f>
        <v>121932.1293</v>
      </c>
      <c r="E41" s="51">
        <f>SUM(E42:E46)</f>
        <v>96123.9</v>
      </c>
      <c r="F41" s="51">
        <f>SUM(F42:F46)</f>
        <v>82620.40000000001</v>
      </c>
      <c r="G41" s="52">
        <f t="shared" si="4"/>
        <v>-13503.499999999985</v>
      </c>
      <c r="H41" s="47">
        <f aca="true" t="shared" si="18" ref="H41:H50">F41/E41*100</f>
        <v>85.95198488617297</v>
      </c>
      <c r="I41" s="52">
        <f t="shared" si="1"/>
        <v>-39311.72929999999</v>
      </c>
      <c r="J41" s="53">
        <f>F41/D41*100</f>
        <v>67.75933502868797</v>
      </c>
      <c r="K41" s="28">
        <f>SUM(K42:K46)</f>
        <v>83392</v>
      </c>
      <c r="L41" s="71">
        <f>SUM(L42:L46)</f>
        <v>140076.4</v>
      </c>
      <c r="M41" s="71">
        <f>SUM(M42:M46)</f>
        <v>80527.4</v>
      </c>
      <c r="N41" s="71">
        <f t="shared" si="5"/>
        <v>-15596.5</v>
      </c>
      <c r="O41" s="73">
        <f aca="true" t="shared" si="19" ref="O41:O50">M41/E41*100</f>
        <v>83.7745867572997</v>
      </c>
      <c r="P41" s="71">
        <f t="shared" si="16"/>
        <v>-2093.0000000000146</v>
      </c>
      <c r="Q41" s="73">
        <f t="shared" si="6"/>
        <v>97.46672734578867</v>
      </c>
      <c r="R41" s="71">
        <f t="shared" si="7"/>
        <v>-41404.729300000006</v>
      </c>
      <c r="S41" s="73">
        <f t="shared" si="8"/>
        <v>66.04280632373079</v>
      </c>
      <c r="T41" s="73">
        <f t="shared" si="9"/>
        <v>57.48819929695509</v>
      </c>
      <c r="U41" s="92">
        <f t="shared" si="10"/>
        <v>-2864.600000000006</v>
      </c>
      <c r="V41" s="60">
        <f>SUM(V42:V46)</f>
        <v>140076.4</v>
      </c>
      <c r="W41" s="60">
        <f>SUM(W42:W46)</f>
        <v>74618.99999999999</v>
      </c>
      <c r="X41" s="60">
        <f>SUM(X42:X46)</f>
        <v>68978.4</v>
      </c>
      <c r="Y41" s="62">
        <f t="shared" si="11"/>
        <v>53.270215396740625</v>
      </c>
      <c r="Z41" s="60">
        <f t="shared" si="12"/>
        <v>-5908.400000000009</v>
      </c>
      <c r="AA41" s="62">
        <f t="shared" si="13"/>
        <v>92.66287002933163</v>
      </c>
      <c r="AB41" s="60">
        <f t="shared" si="14"/>
        <v>-5640.599999999991</v>
      </c>
      <c r="AC41" s="62">
        <f t="shared" si="15"/>
        <v>92.44079926024203</v>
      </c>
    </row>
    <row r="42" spans="1:29" ht="54.75" customHeight="1">
      <c r="A42" s="6" t="s">
        <v>72</v>
      </c>
      <c r="B42" s="19" t="s">
        <v>73</v>
      </c>
      <c r="C42" s="81">
        <v>112263.3396</v>
      </c>
      <c r="D42" s="81">
        <v>110079.37253</v>
      </c>
      <c r="E42" s="51">
        <v>90000</v>
      </c>
      <c r="F42" s="51">
        <v>73039.1</v>
      </c>
      <c r="G42" s="52">
        <f t="shared" si="4"/>
        <v>-16960.899999999994</v>
      </c>
      <c r="H42" s="47">
        <f t="shared" si="18"/>
        <v>81.15455555555556</v>
      </c>
      <c r="I42" s="52">
        <f t="shared" si="1"/>
        <v>-37040.27252999999</v>
      </c>
      <c r="J42" s="53">
        <f>F42/D42*100</f>
        <v>66.35130480971321</v>
      </c>
      <c r="K42" s="28">
        <v>67109</v>
      </c>
      <c r="L42" s="71">
        <v>132400</v>
      </c>
      <c r="M42" s="71">
        <v>70990.6</v>
      </c>
      <c r="N42" s="71">
        <f t="shared" si="5"/>
        <v>-19009.399999999994</v>
      </c>
      <c r="O42" s="73">
        <f t="shared" si="19"/>
        <v>78.87844444444445</v>
      </c>
      <c r="P42" s="71">
        <f t="shared" si="16"/>
        <v>-2048.5</v>
      </c>
      <c r="Q42" s="73">
        <f t="shared" si="6"/>
        <v>97.19533783959551</v>
      </c>
      <c r="R42" s="71">
        <f t="shared" si="7"/>
        <v>-39088.77252999999</v>
      </c>
      <c r="S42" s="73">
        <f t="shared" si="8"/>
        <v>64.49037487078053</v>
      </c>
      <c r="T42" s="73">
        <f t="shared" si="9"/>
        <v>53.61827794561934</v>
      </c>
      <c r="U42" s="92">
        <f t="shared" si="10"/>
        <v>3881.600000000006</v>
      </c>
      <c r="V42" s="60">
        <v>132400</v>
      </c>
      <c r="W42" s="60">
        <v>65130</v>
      </c>
      <c r="X42" s="60">
        <v>65130</v>
      </c>
      <c r="Y42" s="62">
        <f t="shared" si="11"/>
        <v>49.19184290030211</v>
      </c>
      <c r="Z42" s="60">
        <f t="shared" si="12"/>
        <v>-5860.600000000006</v>
      </c>
      <c r="AA42" s="62">
        <f t="shared" si="13"/>
        <v>91.74454082653195</v>
      </c>
      <c r="AB42" s="60">
        <f t="shared" si="14"/>
        <v>0</v>
      </c>
      <c r="AC42" s="62">
        <f t="shared" si="15"/>
        <v>100</v>
      </c>
    </row>
    <row r="43" spans="1:29" ht="42.75" customHeight="1">
      <c r="A43" s="6" t="s">
        <v>74</v>
      </c>
      <c r="B43" s="19" t="s">
        <v>75</v>
      </c>
      <c r="C43" s="81">
        <v>4077.7207</v>
      </c>
      <c r="D43" s="81">
        <v>4144.55584</v>
      </c>
      <c r="E43" s="51">
        <v>2092.9</v>
      </c>
      <c r="F43" s="51">
        <v>5967.1</v>
      </c>
      <c r="G43" s="52">
        <f t="shared" si="4"/>
        <v>3874.2000000000003</v>
      </c>
      <c r="H43" s="47">
        <f t="shared" si="18"/>
        <v>285.1115676812079</v>
      </c>
      <c r="I43" s="52">
        <f t="shared" si="1"/>
        <v>1822.5441600000004</v>
      </c>
      <c r="J43" s="53">
        <f>F43/D43*100</f>
        <v>143.9744143970805</v>
      </c>
      <c r="K43" s="28">
        <v>5807</v>
      </c>
      <c r="L43" s="71">
        <v>1969</v>
      </c>
      <c r="M43" s="71">
        <v>5913.7</v>
      </c>
      <c r="N43" s="71">
        <f t="shared" si="5"/>
        <v>3820.7999999999997</v>
      </c>
      <c r="O43" s="73">
        <f t="shared" si="19"/>
        <v>282.56008409384106</v>
      </c>
      <c r="P43" s="71">
        <f t="shared" si="16"/>
        <v>-53.400000000000546</v>
      </c>
      <c r="Q43" s="73">
        <f t="shared" si="6"/>
        <v>99.10509292621205</v>
      </c>
      <c r="R43" s="71">
        <f t="shared" si="7"/>
        <v>1769.1441599999998</v>
      </c>
      <c r="S43" s="73">
        <f t="shared" si="8"/>
        <v>142.68597717819625</v>
      </c>
      <c r="T43" s="73">
        <f t="shared" si="9"/>
        <v>300.34027425088874</v>
      </c>
      <c r="U43" s="92">
        <f t="shared" si="10"/>
        <v>106.69999999999982</v>
      </c>
      <c r="V43" s="60">
        <v>1969</v>
      </c>
      <c r="W43" s="60">
        <v>5865.9</v>
      </c>
      <c r="X43" s="60">
        <v>225.3</v>
      </c>
      <c r="Y43" s="62">
        <f t="shared" si="11"/>
        <v>297.91264601320466</v>
      </c>
      <c r="Z43" s="60">
        <f t="shared" si="12"/>
        <v>-47.80000000000018</v>
      </c>
      <c r="AA43" s="62">
        <f t="shared" si="13"/>
        <v>99.1917073913117</v>
      </c>
      <c r="AB43" s="60">
        <f t="shared" si="14"/>
        <v>-5640.599999999999</v>
      </c>
      <c r="AC43" s="62">
        <f t="shared" si="15"/>
        <v>3.8408428374162535</v>
      </c>
    </row>
    <row r="44" spans="1:29" ht="42.75" customHeight="1">
      <c r="A44" s="6" t="s">
        <v>77</v>
      </c>
      <c r="B44" s="19" t="s">
        <v>76</v>
      </c>
      <c r="C44" s="81">
        <v>5892.85644</v>
      </c>
      <c r="D44" s="81">
        <v>4200.97895</v>
      </c>
      <c r="E44" s="51">
        <v>2500</v>
      </c>
      <c r="F44" s="51">
        <v>1912.2</v>
      </c>
      <c r="G44" s="52">
        <f t="shared" si="4"/>
        <v>-587.8</v>
      </c>
      <c r="H44" s="47">
        <f t="shared" si="18"/>
        <v>76.488</v>
      </c>
      <c r="I44" s="52">
        <f t="shared" si="1"/>
        <v>-2288.77895</v>
      </c>
      <c r="J44" s="53">
        <f>F44/D44*100</f>
        <v>45.51796195027352</v>
      </c>
      <c r="K44" s="28">
        <v>4355</v>
      </c>
      <c r="L44" s="71">
        <v>4124.3</v>
      </c>
      <c r="M44" s="71">
        <v>2281.4</v>
      </c>
      <c r="N44" s="71">
        <f t="shared" si="5"/>
        <v>-218.5999999999999</v>
      </c>
      <c r="O44" s="73">
        <f t="shared" si="19"/>
        <v>91.256</v>
      </c>
      <c r="P44" s="71">
        <f t="shared" si="16"/>
        <v>369.20000000000005</v>
      </c>
      <c r="Q44" s="73">
        <f t="shared" si="6"/>
        <v>119.30760380713315</v>
      </c>
      <c r="R44" s="71">
        <f t="shared" si="7"/>
        <v>-1919.5789499999996</v>
      </c>
      <c r="S44" s="73">
        <f t="shared" si="8"/>
        <v>54.30638970471395</v>
      </c>
      <c r="T44" s="73">
        <f t="shared" si="9"/>
        <v>55.31605363334384</v>
      </c>
      <c r="U44" s="92">
        <f t="shared" si="10"/>
        <v>-2073.6</v>
      </c>
      <c r="V44" s="60">
        <v>4124.3</v>
      </c>
      <c r="W44" s="60">
        <v>2281.4</v>
      </c>
      <c r="X44" s="60">
        <v>2281.4</v>
      </c>
      <c r="Y44" s="62">
        <f t="shared" si="11"/>
        <v>55.31605363334384</v>
      </c>
      <c r="Z44" s="60">
        <f t="shared" si="12"/>
        <v>0</v>
      </c>
      <c r="AA44" s="62">
        <f t="shared" si="13"/>
        <v>100</v>
      </c>
      <c r="AB44" s="60">
        <f t="shared" si="14"/>
        <v>0</v>
      </c>
      <c r="AC44" s="62">
        <f t="shared" si="15"/>
        <v>100</v>
      </c>
    </row>
    <row r="45" spans="1:29" ht="30.75" customHeight="1">
      <c r="A45" s="9" t="s">
        <v>78</v>
      </c>
      <c r="B45" s="19" t="s">
        <v>79</v>
      </c>
      <c r="C45" s="81">
        <v>5536.22459</v>
      </c>
      <c r="D45" s="81">
        <v>3507.22198</v>
      </c>
      <c r="E45" s="51">
        <v>1230.8</v>
      </c>
      <c r="F45" s="51">
        <v>1401.8</v>
      </c>
      <c r="G45" s="52">
        <f t="shared" si="4"/>
        <v>171</v>
      </c>
      <c r="H45" s="47">
        <f t="shared" si="18"/>
        <v>113.89340266493338</v>
      </c>
      <c r="I45" s="52">
        <f t="shared" si="1"/>
        <v>-2105.42198</v>
      </c>
      <c r="J45" s="53">
        <f>F45/D45*100</f>
        <v>39.96895571463087</v>
      </c>
      <c r="K45" s="28">
        <v>6121</v>
      </c>
      <c r="L45" s="71">
        <v>1583.1</v>
      </c>
      <c r="M45" s="71">
        <v>1341.7</v>
      </c>
      <c r="N45" s="71">
        <f t="shared" si="5"/>
        <v>110.90000000000009</v>
      </c>
      <c r="O45" s="73">
        <f t="shared" si="19"/>
        <v>109.0103997400065</v>
      </c>
      <c r="P45" s="71">
        <f t="shared" si="16"/>
        <v>-60.09999999999991</v>
      </c>
      <c r="Q45" s="73">
        <f t="shared" si="6"/>
        <v>95.71265515765445</v>
      </c>
      <c r="R45" s="71">
        <f t="shared" si="7"/>
        <v>-2165.5219799999995</v>
      </c>
      <c r="S45" s="73">
        <f t="shared" si="8"/>
        <v>38.25534875326027</v>
      </c>
      <c r="T45" s="73">
        <f t="shared" si="9"/>
        <v>84.75143705388163</v>
      </c>
      <c r="U45" s="92">
        <f t="shared" si="10"/>
        <v>-4779.3</v>
      </c>
      <c r="V45" s="60">
        <v>1583.1</v>
      </c>
      <c r="W45" s="60">
        <v>1341.7</v>
      </c>
      <c r="X45" s="60">
        <v>1341.7</v>
      </c>
      <c r="Y45" s="62">
        <f t="shared" si="11"/>
        <v>84.75143705388163</v>
      </c>
      <c r="Z45" s="60">
        <f t="shared" si="12"/>
        <v>0</v>
      </c>
      <c r="AA45" s="62">
        <f t="shared" si="13"/>
        <v>100</v>
      </c>
      <c r="AB45" s="60">
        <f t="shared" si="14"/>
        <v>0</v>
      </c>
      <c r="AC45" s="62">
        <f t="shared" si="15"/>
        <v>100</v>
      </c>
    </row>
    <row r="46" spans="1:29" ht="67.5" customHeight="1">
      <c r="A46" s="9" t="s">
        <v>130</v>
      </c>
      <c r="B46" s="19" t="s">
        <v>129</v>
      </c>
      <c r="C46" s="81">
        <v>0</v>
      </c>
      <c r="D46" s="81">
        <v>0</v>
      </c>
      <c r="E46" s="51">
        <v>300.2</v>
      </c>
      <c r="F46" s="51">
        <v>300.2</v>
      </c>
      <c r="G46" s="52">
        <f t="shared" si="4"/>
        <v>0</v>
      </c>
      <c r="H46" s="47">
        <f t="shared" si="18"/>
        <v>100</v>
      </c>
      <c r="I46" s="52">
        <f t="shared" si="1"/>
        <v>300.2</v>
      </c>
      <c r="J46" s="53"/>
      <c r="K46" s="28">
        <v>0</v>
      </c>
      <c r="L46" s="71">
        <v>0</v>
      </c>
      <c r="M46" s="71">
        <v>0</v>
      </c>
      <c r="N46" s="71">
        <f t="shared" si="5"/>
        <v>-300.2</v>
      </c>
      <c r="O46" s="73">
        <f t="shared" si="19"/>
        <v>0</v>
      </c>
      <c r="P46" s="71">
        <f t="shared" si="16"/>
        <v>-300.2</v>
      </c>
      <c r="Q46" s="73">
        <f t="shared" si="6"/>
        <v>0</v>
      </c>
      <c r="R46" s="71">
        <f t="shared" si="7"/>
        <v>0</v>
      </c>
      <c r="S46" s="73"/>
      <c r="T46" s="73"/>
      <c r="U46" s="92">
        <f t="shared" si="10"/>
        <v>0</v>
      </c>
      <c r="V46" s="60">
        <v>0</v>
      </c>
      <c r="W46" s="60">
        <v>0</v>
      </c>
      <c r="X46" s="60">
        <v>0</v>
      </c>
      <c r="Y46" s="62"/>
      <c r="Z46" s="60">
        <f t="shared" si="12"/>
        <v>0</v>
      </c>
      <c r="AA46" s="62"/>
      <c r="AB46" s="60">
        <f t="shared" si="14"/>
        <v>0</v>
      </c>
      <c r="AC46" s="62"/>
    </row>
    <row r="47" spans="1:29" ht="33.75" customHeight="1">
      <c r="A47" s="6" t="s">
        <v>80</v>
      </c>
      <c r="B47" s="7" t="s">
        <v>81</v>
      </c>
      <c r="C47" s="81">
        <v>1340.78691</v>
      </c>
      <c r="D47" s="81">
        <v>862.12249</v>
      </c>
      <c r="E47" s="51">
        <v>364.9</v>
      </c>
      <c r="F47" s="51">
        <v>514.3</v>
      </c>
      <c r="G47" s="52">
        <f t="shared" si="4"/>
        <v>149.39999999999998</v>
      </c>
      <c r="H47" s="47">
        <f t="shared" si="18"/>
        <v>140.9427240339819</v>
      </c>
      <c r="I47" s="52">
        <f t="shared" si="1"/>
        <v>-347.82249</v>
      </c>
      <c r="J47" s="53">
        <f>F47/D47*100</f>
        <v>59.65509611053065</v>
      </c>
      <c r="K47" s="28">
        <v>0</v>
      </c>
      <c r="L47" s="71">
        <v>0</v>
      </c>
      <c r="M47" s="71">
        <v>0</v>
      </c>
      <c r="N47" s="71">
        <f t="shared" si="5"/>
        <v>-364.9</v>
      </c>
      <c r="O47" s="73">
        <f t="shared" si="19"/>
        <v>0</v>
      </c>
      <c r="P47" s="71">
        <f t="shared" si="16"/>
        <v>-514.3</v>
      </c>
      <c r="Q47" s="73">
        <f t="shared" si="6"/>
        <v>0</v>
      </c>
      <c r="R47" s="71">
        <f t="shared" si="7"/>
        <v>-862.12249</v>
      </c>
      <c r="S47" s="73">
        <f t="shared" si="8"/>
        <v>0</v>
      </c>
      <c r="T47" s="73"/>
      <c r="U47" s="92">
        <f t="shared" si="10"/>
        <v>0</v>
      </c>
      <c r="V47" s="60">
        <v>0</v>
      </c>
      <c r="W47" s="60">
        <v>0</v>
      </c>
      <c r="X47" s="60">
        <v>0</v>
      </c>
      <c r="Y47" s="62"/>
      <c r="Z47" s="60">
        <f>W47-M47</f>
        <v>0</v>
      </c>
      <c r="AA47" s="62"/>
      <c r="AB47" s="60">
        <f>X47-W47</f>
        <v>0</v>
      </c>
      <c r="AC47" s="62"/>
    </row>
    <row r="48" spans="1:29" ht="43.5" customHeight="1">
      <c r="A48" s="6" t="s">
        <v>82</v>
      </c>
      <c r="B48" s="7" t="s">
        <v>83</v>
      </c>
      <c r="C48" s="81">
        <f>SUM(C49:C50)</f>
        <v>12936.33416</v>
      </c>
      <c r="D48" s="81">
        <f>SUM(D49:D50)</f>
        <v>19917.28055</v>
      </c>
      <c r="E48" s="51">
        <f>SUM(E49:E50)</f>
        <v>16900</v>
      </c>
      <c r="F48" s="51">
        <f>SUM(F49:F50)</f>
        <v>18348.9</v>
      </c>
      <c r="G48" s="52">
        <f t="shared" si="4"/>
        <v>1448.9000000000015</v>
      </c>
      <c r="H48" s="47">
        <f t="shared" si="18"/>
        <v>108.57337278106509</v>
      </c>
      <c r="I48" s="52">
        <f t="shared" si="1"/>
        <v>-1568.380549999998</v>
      </c>
      <c r="J48" s="53">
        <f>F48/D48*100</f>
        <v>92.12552865305702</v>
      </c>
      <c r="K48" s="28">
        <f>SUM(K49:K50)</f>
        <v>14000</v>
      </c>
      <c r="L48" s="71">
        <f>SUM(L49:L50)</f>
        <v>14000</v>
      </c>
      <c r="M48" s="71">
        <f>SUM(M49:M50)</f>
        <v>17200</v>
      </c>
      <c r="N48" s="71">
        <f t="shared" si="5"/>
        <v>300</v>
      </c>
      <c r="O48" s="73">
        <f t="shared" si="19"/>
        <v>101.77514792899409</v>
      </c>
      <c r="P48" s="71">
        <f t="shared" si="16"/>
        <v>-1148.9000000000015</v>
      </c>
      <c r="Q48" s="73">
        <f t="shared" si="6"/>
        <v>93.73858923423202</v>
      </c>
      <c r="R48" s="71">
        <f t="shared" si="7"/>
        <v>-2717.2805499999995</v>
      </c>
      <c r="S48" s="73">
        <f t="shared" si="8"/>
        <v>86.35717088395384</v>
      </c>
      <c r="T48" s="73">
        <f t="shared" si="9"/>
        <v>122.85714285714286</v>
      </c>
      <c r="U48" s="92">
        <f t="shared" si="10"/>
        <v>3200</v>
      </c>
      <c r="V48" s="60">
        <f>SUM(V49:V50)</f>
        <v>14000</v>
      </c>
      <c r="W48" s="60">
        <f>SUM(W49:W50)</f>
        <v>17000</v>
      </c>
      <c r="X48" s="60">
        <f>SUM(X49:X50)</f>
        <v>17000</v>
      </c>
      <c r="Y48" s="62">
        <f t="shared" si="11"/>
        <v>121.42857142857142</v>
      </c>
      <c r="Z48" s="60">
        <f t="shared" si="12"/>
        <v>-200</v>
      </c>
      <c r="AA48" s="62">
        <f t="shared" si="13"/>
        <v>98.83720930232558</v>
      </c>
      <c r="AB48" s="60">
        <f t="shared" si="14"/>
        <v>0</v>
      </c>
      <c r="AC48" s="62">
        <f t="shared" si="15"/>
        <v>100</v>
      </c>
    </row>
    <row r="49" spans="1:29" s="14" customFormat="1" ht="30.75" customHeight="1">
      <c r="A49" s="3" t="s">
        <v>82</v>
      </c>
      <c r="B49" s="13" t="s">
        <v>273</v>
      </c>
      <c r="C49" s="80">
        <v>12936.33416</v>
      </c>
      <c r="D49" s="80">
        <v>18240.15923</v>
      </c>
      <c r="E49" s="46">
        <v>16400</v>
      </c>
      <c r="F49" s="46">
        <v>17700</v>
      </c>
      <c r="G49" s="52">
        <f t="shared" si="4"/>
        <v>1300</v>
      </c>
      <c r="H49" s="50">
        <f t="shared" si="18"/>
        <v>107.92682926829269</v>
      </c>
      <c r="I49" s="52">
        <f t="shared" si="1"/>
        <v>-540.1592300000011</v>
      </c>
      <c r="J49" s="53">
        <f>F49/D49*100</f>
        <v>97.03862656466514</v>
      </c>
      <c r="K49" s="15">
        <v>14000</v>
      </c>
      <c r="L49" s="72">
        <v>14000</v>
      </c>
      <c r="M49" s="72">
        <v>17200</v>
      </c>
      <c r="N49" s="72">
        <f>M49-E49</f>
        <v>800</v>
      </c>
      <c r="O49" s="74">
        <f t="shared" si="19"/>
        <v>104.8780487804878</v>
      </c>
      <c r="P49" s="72">
        <f>M49-F49</f>
        <v>-500</v>
      </c>
      <c r="Q49" s="74">
        <f>M49/F49*100</f>
        <v>97.17514124293785</v>
      </c>
      <c r="R49" s="72">
        <f t="shared" si="7"/>
        <v>-1040.1592300000011</v>
      </c>
      <c r="S49" s="74">
        <f t="shared" si="8"/>
        <v>94.29742242442035</v>
      </c>
      <c r="T49" s="73">
        <f t="shared" si="9"/>
        <v>122.85714285714286</v>
      </c>
      <c r="U49" s="92">
        <f t="shared" si="10"/>
        <v>3200</v>
      </c>
      <c r="V49" s="61">
        <v>14000</v>
      </c>
      <c r="W49" s="61">
        <v>17000</v>
      </c>
      <c r="X49" s="61">
        <v>17000</v>
      </c>
      <c r="Y49" s="62">
        <f t="shared" si="11"/>
        <v>121.42857142857142</v>
      </c>
      <c r="Z49" s="60">
        <f t="shared" si="12"/>
        <v>-200</v>
      </c>
      <c r="AA49" s="62">
        <f t="shared" si="13"/>
        <v>98.83720930232558</v>
      </c>
      <c r="AB49" s="60">
        <f t="shared" si="14"/>
        <v>0</v>
      </c>
      <c r="AC49" s="62">
        <f t="shared" si="15"/>
        <v>100</v>
      </c>
    </row>
    <row r="50" spans="1:29" s="14" customFormat="1" ht="46.5" customHeight="1">
      <c r="A50" s="3" t="s">
        <v>230</v>
      </c>
      <c r="B50" s="13" t="s">
        <v>274</v>
      </c>
      <c r="C50" s="80">
        <v>0</v>
      </c>
      <c r="D50" s="80">
        <v>1677.12132</v>
      </c>
      <c r="E50" s="46">
        <v>500</v>
      </c>
      <c r="F50" s="46">
        <v>648.9</v>
      </c>
      <c r="G50" s="52">
        <f t="shared" si="4"/>
        <v>148.89999999999998</v>
      </c>
      <c r="H50" s="50">
        <f t="shared" si="18"/>
        <v>129.78</v>
      </c>
      <c r="I50" s="52">
        <f t="shared" si="1"/>
        <v>-1028.22132</v>
      </c>
      <c r="J50" s="53">
        <f>F50/D50*100</f>
        <v>38.69129753833193</v>
      </c>
      <c r="K50" s="15">
        <v>0</v>
      </c>
      <c r="L50" s="72">
        <v>0</v>
      </c>
      <c r="M50" s="72">
        <v>0</v>
      </c>
      <c r="N50" s="72">
        <f t="shared" si="5"/>
        <v>-500</v>
      </c>
      <c r="O50" s="74">
        <f t="shared" si="19"/>
        <v>0</v>
      </c>
      <c r="P50" s="72">
        <f t="shared" si="16"/>
        <v>-648.9</v>
      </c>
      <c r="Q50" s="74">
        <f t="shared" si="6"/>
        <v>0</v>
      </c>
      <c r="R50" s="72">
        <f t="shared" si="7"/>
        <v>-1677.12132</v>
      </c>
      <c r="S50" s="74">
        <f t="shared" si="8"/>
        <v>0</v>
      </c>
      <c r="T50" s="73"/>
      <c r="U50" s="93">
        <f t="shared" si="10"/>
        <v>0</v>
      </c>
      <c r="V50" s="61">
        <v>0</v>
      </c>
      <c r="W50" s="61">
        <v>0</v>
      </c>
      <c r="X50" s="61">
        <v>0</v>
      </c>
      <c r="Y50" s="63"/>
      <c r="Z50" s="61">
        <f>W50-M50</f>
        <v>0</v>
      </c>
      <c r="AA50" s="63"/>
      <c r="AB50" s="61">
        <f>X50-W50</f>
        <v>0</v>
      </c>
      <c r="AC50" s="63"/>
    </row>
    <row r="51" spans="1:29" ht="59.25" customHeight="1">
      <c r="A51" s="6" t="s">
        <v>275</v>
      </c>
      <c r="B51" s="7" t="s">
        <v>270</v>
      </c>
      <c r="C51" s="81">
        <f>SUM(C52:C53)</f>
        <v>0</v>
      </c>
      <c r="D51" s="81">
        <f>SUM(D52:D53)</f>
        <v>0</v>
      </c>
      <c r="E51" s="51">
        <f>SUM(E52:E53)</f>
        <v>0</v>
      </c>
      <c r="F51" s="51">
        <f>SUM(F52:F53)</f>
        <v>0</v>
      </c>
      <c r="G51" s="52">
        <f t="shared" si="4"/>
        <v>0</v>
      </c>
      <c r="H51" s="47"/>
      <c r="I51" s="52"/>
      <c r="J51" s="53"/>
      <c r="K51" s="28">
        <f>SUM(K52:K53)</f>
        <v>3469</v>
      </c>
      <c r="L51" s="71">
        <f>SUM(L52:L53)</f>
        <v>0</v>
      </c>
      <c r="M51" s="71">
        <f>SUM(M52:M53)</f>
        <v>3469.615</v>
      </c>
      <c r="N51" s="71">
        <f>M51-E51</f>
        <v>3469.615</v>
      </c>
      <c r="O51" s="73"/>
      <c r="P51" s="71">
        <f>M51-F51</f>
        <v>3469.615</v>
      </c>
      <c r="Q51" s="73"/>
      <c r="R51" s="71">
        <f t="shared" si="7"/>
        <v>3469.615</v>
      </c>
      <c r="S51" s="73"/>
      <c r="T51" s="74"/>
      <c r="U51" s="93">
        <f>M51-K51</f>
        <v>0.6149999999997817</v>
      </c>
      <c r="V51" s="60">
        <f>SUM(V52:V53)</f>
        <v>0</v>
      </c>
      <c r="W51" s="60">
        <f>SUM(W52:W53)</f>
        <v>2805.5867</v>
      </c>
      <c r="X51" s="60">
        <f>SUM(X52:X53)</f>
        <v>2805.5</v>
      </c>
      <c r="Y51" s="62"/>
      <c r="Z51" s="60">
        <f>W51-M51</f>
        <v>-664.0283</v>
      </c>
      <c r="AA51" s="62">
        <f>W51/M51*100</f>
        <v>80.86161432896733</v>
      </c>
      <c r="AB51" s="60">
        <f>X51-W51</f>
        <v>-0.08669999999983702</v>
      </c>
      <c r="AC51" s="62">
        <f>X51/W51*100</f>
        <v>99.99690973727527</v>
      </c>
    </row>
    <row r="52" spans="1:29" s="14" customFormat="1" ht="33.75" customHeight="1">
      <c r="A52" s="3" t="s">
        <v>271</v>
      </c>
      <c r="B52" s="13" t="s">
        <v>276</v>
      </c>
      <c r="C52" s="80">
        <v>0</v>
      </c>
      <c r="D52" s="80">
        <v>0</v>
      </c>
      <c r="E52" s="46">
        <v>0</v>
      </c>
      <c r="F52" s="46">
        <v>0</v>
      </c>
      <c r="G52" s="52">
        <f t="shared" si="4"/>
        <v>0</v>
      </c>
      <c r="H52" s="50"/>
      <c r="I52" s="52"/>
      <c r="J52" s="53"/>
      <c r="K52" s="15">
        <v>2169</v>
      </c>
      <c r="L52" s="72">
        <v>0</v>
      </c>
      <c r="M52" s="72">
        <v>2169.615</v>
      </c>
      <c r="N52" s="72">
        <f>M52-E52</f>
        <v>2169.615</v>
      </c>
      <c r="O52" s="74"/>
      <c r="P52" s="72">
        <f>M52-F52</f>
        <v>2169.615</v>
      </c>
      <c r="Q52" s="74"/>
      <c r="R52" s="72">
        <f t="shared" si="7"/>
        <v>2169.615</v>
      </c>
      <c r="S52" s="74"/>
      <c r="T52" s="73"/>
      <c r="U52" s="93">
        <f>M52-K52</f>
        <v>0.6149999999997817</v>
      </c>
      <c r="V52" s="61">
        <v>0</v>
      </c>
      <c r="W52" s="61">
        <v>1505.5867</v>
      </c>
      <c r="X52" s="61">
        <v>1505.5</v>
      </c>
      <c r="Y52" s="63"/>
      <c r="Z52" s="61">
        <f>W52-M52</f>
        <v>-664.0282999999997</v>
      </c>
      <c r="AA52" s="63">
        <f>W52/M52*100</f>
        <v>69.39418744800345</v>
      </c>
      <c r="AB52" s="61">
        <f>X52-W52</f>
        <v>-0.08670000000006439</v>
      </c>
      <c r="AC52" s="63">
        <f>X52/W52*100</f>
        <v>99.9942414475367</v>
      </c>
    </row>
    <row r="53" spans="1:29" s="14" customFormat="1" ht="33.75" customHeight="1">
      <c r="A53" s="3" t="s">
        <v>272</v>
      </c>
      <c r="B53" s="13" t="s">
        <v>277</v>
      </c>
      <c r="C53" s="80">
        <v>0</v>
      </c>
      <c r="D53" s="80">
        <v>0</v>
      </c>
      <c r="E53" s="46">
        <v>0</v>
      </c>
      <c r="F53" s="46">
        <v>0</v>
      </c>
      <c r="G53" s="52">
        <f t="shared" si="4"/>
        <v>0</v>
      </c>
      <c r="H53" s="50"/>
      <c r="I53" s="52"/>
      <c r="J53" s="53"/>
      <c r="K53" s="15">
        <v>1300</v>
      </c>
      <c r="L53" s="72">
        <v>0</v>
      </c>
      <c r="M53" s="72">
        <v>1300</v>
      </c>
      <c r="N53" s="72">
        <f>M53-E53</f>
        <v>1300</v>
      </c>
      <c r="O53" s="74"/>
      <c r="P53" s="72">
        <f>M53-F53</f>
        <v>1300</v>
      </c>
      <c r="Q53" s="74"/>
      <c r="R53" s="72">
        <f t="shared" si="7"/>
        <v>1300</v>
      </c>
      <c r="S53" s="74"/>
      <c r="T53" s="73"/>
      <c r="U53" s="93">
        <f>M53-K53</f>
        <v>0</v>
      </c>
      <c r="V53" s="61">
        <v>0</v>
      </c>
      <c r="W53" s="61">
        <v>1300</v>
      </c>
      <c r="X53" s="61">
        <v>1300</v>
      </c>
      <c r="Y53" s="63"/>
      <c r="Z53" s="61">
        <f>W53-M53</f>
        <v>0</v>
      </c>
      <c r="AA53" s="63">
        <f>W53/M53*100</f>
        <v>100</v>
      </c>
      <c r="AB53" s="61">
        <f>X53-W53</f>
        <v>0</v>
      </c>
      <c r="AC53" s="63">
        <f>X53/W53*100</f>
        <v>100</v>
      </c>
    </row>
    <row r="54" spans="1:29" s="1" customFormat="1" ht="21.75" customHeight="1">
      <c r="A54" s="4" t="s">
        <v>34</v>
      </c>
      <c r="B54" s="5" t="s">
        <v>35</v>
      </c>
      <c r="C54" s="79">
        <f>C55</f>
        <v>4990.40047</v>
      </c>
      <c r="D54" s="79">
        <f>D55</f>
        <v>4783.32339</v>
      </c>
      <c r="E54" s="44">
        <f>E55</f>
        <v>3138</v>
      </c>
      <c r="F54" s="44">
        <f>F55</f>
        <v>4332.8</v>
      </c>
      <c r="G54" s="42">
        <f t="shared" si="4"/>
        <v>1194.8000000000002</v>
      </c>
      <c r="H54" s="45">
        <f aca="true" t="shared" si="20" ref="H54:H60">F54/E54*100</f>
        <v>138.07520713830465</v>
      </c>
      <c r="I54" s="42">
        <f aca="true" t="shared" si="21" ref="I54:I95">F54-D54</f>
        <v>-450.5233899999994</v>
      </c>
      <c r="J54" s="43">
        <f aca="true" t="shared" si="22" ref="J54:J60">F54/D54*100</f>
        <v>90.5813729646241</v>
      </c>
      <c r="K54" s="23">
        <f>K55</f>
        <v>2003</v>
      </c>
      <c r="L54" s="69">
        <f>L55</f>
        <v>3238</v>
      </c>
      <c r="M54" s="69">
        <f>M55</f>
        <v>2003</v>
      </c>
      <c r="N54" s="69">
        <f t="shared" si="5"/>
        <v>-1135</v>
      </c>
      <c r="O54" s="70">
        <f aca="true" t="shared" si="23" ref="O54:O60">M54/E54*100</f>
        <v>63.83046526449968</v>
      </c>
      <c r="P54" s="69">
        <f t="shared" si="16"/>
        <v>-2329.8</v>
      </c>
      <c r="Q54" s="70">
        <f t="shared" si="6"/>
        <v>46.228766617429834</v>
      </c>
      <c r="R54" s="69">
        <f t="shared" si="7"/>
        <v>-2780.3233899999996</v>
      </c>
      <c r="S54" s="70">
        <f t="shared" si="8"/>
        <v>41.874651506679754</v>
      </c>
      <c r="T54" s="70">
        <f t="shared" si="9"/>
        <v>61.8591723285979</v>
      </c>
      <c r="U54" s="91">
        <f t="shared" si="10"/>
        <v>0</v>
      </c>
      <c r="V54" s="58">
        <f>V55</f>
        <v>3438</v>
      </c>
      <c r="W54" s="58">
        <f>W55</f>
        <v>2003</v>
      </c>
      <c r="X54" s="58">
        <f>X55</f>
        <v>2003</v>
      </c>
      <c r="Y54" s="59">
        <f t="shared" si="11"/>
        <v>58.260616637579986</v>
      </c>
      <c r="Z54" s="58">
        <f t="shared" si="12"/>
        <v>0</v>
      </c>
      <c r="AA54" s="59">
        <f t="shared" si="13"/>
        <v>100</v>
      </c>
      <c r="AB54" s="58">
        <f t="shared" si="14"/>
        <v>0</v>
      </c>
      <c r="AC54" s="59">
        <f t="shared" si="15"/>
        <v>100</v>
      </c>
    </row>
    <row r="55" spans="1:29" ht="24" customHeight="1">
      <c r="A55" s="6" t="s">
        <v>36</v>
      </c>
      <c r="B55" s="7" t="s">
        <v>37</v>
      </c>
      <c r="C55" s="81">
        <v>4990.40047</v>
      </c>
      <c r="D55" s="81">
        <f>SUM(D56:D59)</f>
        <v>4783.32339</v>
      </c>
      <c r="E55" s="51">
        <f>SUM(E56:E59)</f>
        <v>3138</v>
      </c>
      <c r="F55" s="51">
        <f>SUM(F56:F59)</f>
        <v>4332.8</v>
      </c>
      <c r="G55" s="52">
        <f t="shared" si="4"/>
        <v>1194.8000000000002</v>
      </c>
      <c r="H55" s="47">
        <f t="shared" si="20"/>
        <v>138.07520713830465</v>
      </c>
      <c r="I55" s="52">
        <f t="shared" si="21"/>
        <v>-450.5233899999994</v>
      </c>
      <c r="J55" s="53">
        <f t="shared" si="22"/>
        <v>90.5813729646241</v>
      </c>
      <c r="K55" s="28">
        <v>2003</v>
      </c>
      <c r="L55" s="71">
        <f>SUM(L56:L59)</f>
        <v>3238</v>
      </c>
      <c r="M55" s="71">
        <f>SUM(M56:M59)</f>
        <v>2003</v>
      </c>
      <c r="N55" s="71">
        <f t="shared" si="5"/>
        <v>-1135</v>
      </c>
      <c r="O55" s="73">
        <f t="shared" si="23"/>
        <v>63.83046526449968</v>
      </c>
      <c r="P55" s="71">
        <f t="shared" si="16"/>
        <v>-2329.8</v>
      </c>
      <c r="Q55" s="73">
        <f t="shared" si="6"/>
        <v>46.228766617429834</v>
      </c>
      <c r="R55" s="71">
        <f t="shared" si="7"/>
        <v>-2780.3233899999996</v>
      </c>
      <c r="S55" s="73">
        <f t="shared" si="8"/>
        <v>41.874651506679754</v>
      </c>
      <c r="T55" s="73">
        <f t="shared" si="9"/>
        <v>61.8591723285979</v>
      </c>
      <c r="U55" s="92">
        <f t="shared" si="10"/>
        <v>0</v>
      </c>
      <c r="V55" s="60">
        <f>SUM(V56:V59)</f>
        <v>3438</v>
      </c>
      <c r="W55" s="60">
        <f>SUM(W56:W59)</f>
        <v>2003</v>
      </c>
      <c r="X55" s="60">
        <f>SUM(X56:X59)</f>
        <v>2003</v>
      </c>
      <c r="Y55" s="62">
        <f t="shared" si="11"/>
        <v>58.260616637579986</v>
      </c>
      <c r="Z55" s="60">
        <f t="shared" si="12"/>
        <v>0</v>
      </c>
      <c r="AA55" s="62">
        <f t="shared" si="13"/>
        <v>100</v>
      </c>
      <c r="AB55" s="60">
        <f t="shared" si="14"/>
        <v>0</v>
      </c>
      <c r="AC55" s="62">
        <f t="shared" si="15"/>
        <v>100</v>
      </c>
    </row>
    <row r="56" spans="1:29" s="14" customFormat="1" ht="21" customHeight="1">
      <c r="A56" s="3" t="s">
        <v>279</v>
      </c>
      <c r="B56" s="13" t="s">
        <v>278</v>
      </c>
      <c r="C56" s="80">
        <v>989.56229</v>
      </c>
      <c r="D56" s="80">
        <v>1082.35119</v>
      </c>
      <c r="E56" s="46">
        <v>900</v>
      </c>
      <c r="F56" s="46">
        <v>1062.2</v>
      </c>
      <c r="G56" s="48">
        <f t="shared" si="4"/>
        <v>162.20000000000005</v>
      </c>
      <c r="H56" s="50">
        <f t="shared" si="20"/>
        <v>118.02222222222223</v>
      </c>
      <c r="I56" s="48">
        <f t="shared" si="21"/>
        <v>-20.151190000000042</v>
      </c>
      <c r="J56" s="49">
        <f t="shared" si="22"/>
        <v>98.13820225947181</v>
      </c>
      <c r="K56" s="15"/>
      <c r="L56" s="72">
        <v>1000</v>
      </c>
      <c r="M56" s="72">
        <v>500</v>
      </c>
      <c r="N56" s="72">
        <f>M56-E56</f>
        <v>-400</v>
      </c>
      <c r="O56" s="74">
        <f t="shared" si="23"/>
        <v>55.55555555555556</v>
      </c>
      <c r="P56" s="72">
        <f>M56-F56</f>
        <v>-562.2</v>
      </c>
      <c r="Q56" s="74">
        <f>M56/F56*100</f>
        <v>47.07211447938241</v>
      </c>
      <c r="R56" s="72">
        <f t="shared" si="7"/>
        <v>-582.3511900000001</v>
      </c>
      <c r="S56" s="74">
        <f t="shared" si="8"/>
        <v>46.19572691558643</v>
      </c>
      <c r="T56" s="74">
        <f>M56/L56*100</f>
        <v>50</v>
      </c>
      <c r="U56" s="93">
        <f>M56-K56</f>
        <v>500</v>
      </c>
      <c r="V56" s="61">
        <v>1000</v>
      </c>
      <c r="W56" s="61">
        <v>500</v>
      </c>
      <c r="X56" s="61">
        <v>500</v>
      </c>
      <c r="Y56" s="63">
        <f>W56/V56*100</f>
        <v>50</v>
      </c>
      <c r="Z56" s="61">
        <f>W56-M56</f>
        <v>0</v>
      </c>
      <c r="AA56" s="63">
        <f>W56/M56*100</f>
        <v>100</v>
      </c>
      <c r="AB56" s="61">
        <f>X56-W56</f>
        <v>0</v>
      </c>
      <c r="AC56" s="63">
        <f>X56/W56*100</f>
        <v>100</v>
      </c>
    </row>
    <row r="57" spans="1:29" s="14" customFormat="1" ht="21" customHeight="1">
      <c r="A57" s="3" t="s">
        <v>280</v>
      </c>
      <c r="B57" s="13" t="s">
        <v>283</v>
      </c>
      <c r="C57" s="80">
        <v>937.3029</v>
      </c>
      <c r="D57" s="80">
        <v>1450.63482</v>
      </c>
      <c r="E57" s="46">
        <v>1643</v>
      </c>
      <c r="F57" s="46">
        <v>2019.9</v>
      </c>
      <c r="G57" s="48">
        <f t="shared" si="4"/>
        <v>376.9000000000001</v>
      </c>
      <c r="H57" s="50">
        <f t="shared" si="20"/>
        <v>122.9397443700548</v>
      </c>
      <c r="I57" s="48">
        <f t="shared" si="21"/>
        <v>569.2651800000001</v>
      </c>
      <c r="J57" s="49">
        <f t="shared" si="22"/>
        <v>139.24248695478025</v>
      </c>
      <c r="K57" s="15"/>
      <c r="L57" s="72">
        <v>1238</v>
      </c>
      <c r="M57" s="72">
        <v>1003</v>
      </c>
      <c r="N57" s="72">
        <f>M57-E57</f>
        <v>-640</v>
      </c>
      <c r="O57" s="74">
        <f t="shared" si="23"/>
        <v>61.04686548995739</v>
      </c>
      <c r="P57" s="72">
        <f>M57-F57</f>
        <v>-1016.9000000000001</v>
      </c>
      <c r="Q57" s="74">
        <f>M57/F57*100</f>
        <v>49.655923560572305</v>
      </c>
      <c r="R57" s="72">
        <f t="shared" si="7"/>
        <v>-447.63482</v>
      </c>
      <c r="S57" s="74">
        <f t="shared" si="8"/>
        <v>69.14214288610555</v>
      </c>
      <c r="T57" s="74">
        <f>M57/L57*100</f>
        <v>81.01777059773829</v>
      </c>
      <c r="U57" s="93">
        <f>M57-K57</f>
        <v>1003</v>
      </c>
      <c r="V57" s="61">
        <v>1438</v>
      </c>
      <c r="W57" s="61">
        <v>1003</v>
      </c>
      <c r="X57" s="61">
        <v>1003</v>
      </c>
      <c r="Y57" s="63">
        <f>W57/V57*100</f>
        <v>69.74965229485396</v>
      </c>
      <c r="Z57" s="61">
        <f>W57-M57</f>
        <v>0</v>
      </c>
      <c r="AA57" s="63">
        <f>W57/M57*100</f>
        <v>100</v>
      </c>
      <c r="AB57" s="61">
        <f>X57-W57</f>
        <v>0</v>
      </c>
      <c r="AC57" s="63">
        <f>X57/W57*100</f>
        <v>100</v>
      </c>
    </row>
    <row r="58" spans="1:29" s="14" customFormat="1" ht="21" customHeight="1">
      <c r="A58" s="3" t="s">
        <v>281</v>
      </c>
      <c r="B58" s="13" t="s">
        <v>284</v>
      </c>
      <c r="C58" s="80">
        <v>2609.86243</v>
      </c>
      <c r="D58" s="80">
        <v>1725.40391</v>
      </c>
      <c r="E58" s="46">
        <v>545</v>
      </c>
      <c r="F58" s="46">
        <v>1200.2</v>
      </c>
      <c r="G58" s="48">
        <f t="shared" si="4"/>
        <v>655.2</v>
      </c>
      <c r="H58" s="50">
        <f t="shared" si="20"/>
        <v>220.22018348623854</v>
      </c>
      <c r="I58" s="48">
        <f t="shared" si="21"/>
        <v>-525.20391</v>
      </c>
      <c r="J58" s="49">
        <f t="shared" si="22"/>
        <v>69.5605239471145</v>
      </c>
      <c r="K58" s="15"/>
      <c r="L58" s="72">
        <v>1000</v>
      </c>
      <c r="M58" s="72">
        <v>500</v>
      </c>
      <c r="N58" s="72">
        <f>M58-E58</f>
        <v>-45</v>
      </c>
      <c r="O58" s="74">
        <f t="shared" si="23"/>
        <v>91.74311926605505</v>
      </c>
      <c r="P58" s="72">
        <f>M58-F58</f>
        <v>-700.2</v>
      </c>
      <c r="Q58" s="74">
        <f>M58/F58*100</f>
        <v>41.659723379436755</v>
      </c>
      <c r="R58" s="72">
        <f t="shared" si="7"/>
        <v>-1225.40391</v>
      </c>
      <c r="S58" s="74">
        <f t="shared" si="8"/>
        <v>28.978721857654765</v>
      </c>
      <c r="T58" s="74">
        <f>M58/L58*100</f>
        <v>50</v>
      </c>
      <c r="U58" s="93">
        <f>M58-K58</f>
        <v>500</v>
      </c>
      <c r="V58" s="61">
        <v>1000</v>
      </c>
      <c r="W58" s="61">
        <v>500</v>
      </c>
      <c r="X58" s="61">
        <v>500</v>
      </c>
      <c r="Y58" s="63">
        <f>W58/V58*100</f>
        <v>50</v>
      </c>
      <c r="Z58" s="61">
        <f>W58-M58</f>
        <v>0</v>
      </c>
      <c r="AA58" s="63">
        <f>W58/M58*100</f>
        <v>100</v>
      </c>
      <c r="AB58" s="61">
        <f>X58-W58</f>
        <v>0</v>
      </c>
      <c r="AC58" s="63">
        <f>X58/W58*100</f>
        <v>100</v>
      </c>
    </row>
    <row r="59" spans="1:29" s="14" customFormat="1" ht="21" customHeight="1">
      <c r="A59" s="3" t="s">
        <v>282</v>
      </c>
      <c r="B59" s="13" t="s">
        <v>285</v>
      </c>
      <c r="C59" s="80">
        <v>453.67285</v>
      </c>
      <c r="D59" s="80">
        <v>524.93347</v>
      </c>
      <c r="E59" s="46">
        <v>50</v>
      </c>
      <c r="F59" s="46">
        <v>50.5</v>
      </c>
      <c r="G59" s="48">
        <f t="shared" si="4"/>
        <v>0.5</v>
      </c>
      <c r="H59" s="50">
        <f t="shared" si="20"/>
        <v>101</v>
      </c>
      <c r="I59" s="48">
        <f t="shared" si="21"/>
        <v>-474.43347000000006</v>
      </c>
      <c r="J59" s="49">
        <f t="shared" si="22"/>
        <v>9.620266735897026</v>
      </c>
      <c r="K59" s="15"/>
      <c r="L59" s="72">
        <v>0</v>
      </c>
      <c r="M59" s="72">
        <v>0</v>
      </c>
      <c r="N59" s="72">
        <f>M59-E59</f>
        <v>-50</v>
      </c>
      <c r="O59" s="74">
        <f t="shared" si="23"/>
        <v>0</v>
      </c>
      <c r="P59" s="72">
        <f>M59-F59</f>
        <v>-50.5</v>
      </c>
      <c r="Q59" s="74">
        <f>M59/F59*100</f>
        <v>0</v>
      </c>
      <c r="R59" s="72">
        <f t="shared" si="7"/>
        <v>-524.93347</v>
      </c>
      <c r="S59" s="74">
        <f t="shared" si="8"/>
        <v>0</v>
      </c>
      <c r="T59" s="74"/>
      <c r="U59" s="93">
        <f>M59-K59</f>
        <v>0</v>
      </c>
      <c r="V59" s="61">
        <v>0</v>
      </c>
      <c r="W59" s="61">
        <v>0</v>
      </c>
      <c r="X59" s="61">
        <v>0</v>
      </c>
      <c r="Y59" s="63"/>
      <c r="Z59" s="61">
        <f>W59-M59</f>
        <v>0</v>
      </c>
      <c r="AA59" s="63"/>
      <c r="AB59" s="61">
        <f>X59-W59</f>
        <v>0</v>
      </c>
      <c r="AC59" s="63"/>
    </row>
    <row r="60" spans="1:29" s="1" customFormat="1" ht="24.75" customHeight="1">
      <c r="A60" s="4" t="s">
        <v>38</v>
      </c>
      <c r="B60" s="5" t="s">
        <v>39</v>
      </c>
      <c r="C60" s="79">
        <f>C61+C62+C66+C67</f>
        <v>117920.11699000001</v>
      </c>
      <c r="D60" s="79">
        <f>D61+D62+D66+D67</f>
        <v>149060.86715</v>
      </c>
      <c r="E60" s="44">
        <f>E61+E62+E66+E67</f>
        <v>127019.59449999999</v>
      </c>
      <c r="F60" s="44">
        <f>F61+F62+F66+F67</f>
        <v>122864.40000000001</v>
      </c>
      <c r="G60" s="42">
        <f t="shared" si="4"/>
        <v>-4155.194499999983</v>
      </c>
      <c r="H60" s="45">
        <f t="shared" si="20"/>
        <v>96.72869802776769</v>
      </c>
      <c r="I60" s="42">
        <f t="shared" si="21"/>
        <v>-26196.467149999997</v>
      </c>
      <c r="J60" s="43">
        <f t="shared" si="22"/>
        <v>82.4256576183483</v>
      </c>
      <c r="K60" s="23">
        <f>K61+K62+K66+K67</f>
        <v>10187</v>
      </c>
      <c r="L60" s="69">
        <f>L61+L62+L66+L67</f>
        <v>120508.10999999999</v>
      </c>
      <c r="M60" s="69">
        <f>M61+M62+M66+M67</f>
        <v>137197.965</v>
      </c>
      <c r="N60" s="69">
        <f t="shared" si="5"/>
        <v>10178.370500000005</v>
      </c>
      <c r="O60" s="70">
        <f t="shared" si="23"/>
        <v>108.01322862040786</v>
      </c>
      <c r="P60" s="69">
        <f t="shared" si="16"/>
        <v>14333.564999999988</v>
      </c>
      <c r="Q60" s="70">
        <f t="shared" si="6"/>
        <v>111.66616611483879</v>
      </c>
      <c r="R60" s="69">
        <f t="shared" si="7"/>
        <v>-11862.902150000009</v>
      </c>
      <c r="S60" s="70">
        <f t="shared" si="8"/>
        <v>92.04157175735308</v>
      </c>
      <c r="T60" s="70">
        <f t="shared" si="9"/>
        <v>113.84956995840363</v>
      </c>
      <c r="U60" s="91">
        <f t="shared" si="10"/>
        <v>127010.965</v>
      </c>
      <c r="V60" s="58">
        <f>V61+V62+V66+V67</f>
        <v>120508.10999999999</v>
      </c>
      <c r="W60" s="58">
        <f>W61+W62+W66+W67</f>
        <v>136997.965</v>
      </c>
      <c r="X60" s="58">
        <f>X61+X62+X66+X67</f>
        <v>136997.965</v>
      </c>
      <c r="Y60" s="59">
        <f t="shared" si="11"/>
        <v>113.68360602452401</v>
      </c>
      <c r="Z60" s="58">
        <f t="shared" si="12"/>
        <v>-200</v>
      </c>
      <c r="AA60" s="59">
        <f t="shared" si="13"/>
        <v>99.85422524306392</v>
      </c>
      <c r="AB60" s="58">
        <f t="shared" si="14"/>
        <v>0</v>
      </c>
      <c r="AC60" s="59">
        <f t="shared" si="15"/>
        <v>100</v>
      </c>
    </row>
    <row r="61" spans="1:29" ht="30.75" customHeight="1">
      <c r="A61" s="6" t="s">
        <v>199</v>
      </c>
      <c r="B61" s="7" t="s">
        <v>200</v>
      </c>
      <c r="C61" s="81">
        <v>52.272</v>
      </c>
      <c r="D61" s="81">
        <v>0</v>
      </c>
      <c r="E61" s="51">
        <v>0</v>
      </c>
      <c r="F61" s="51">
        <v>0</v>
      </c>
      <c r="G61" s="52">
        <f t="shared" si="4"/>
        <v>0</v>
      </c>
      <c r="H61" s="47"/>
      <c r="I61" s="52">
        <f t="shared" si="21"/>
        <v>0</v>
      </c>
      <c r="J61" s="53"/>
      <c r="K61" s="28">
        <v>0</v>
      </c>
      <c r="L61" s="71">
        <v>0</v>
      </c>
      <c r="M61" s="71">
        <v>0</v>
      </c>
      <c r="N61" s="71">
        <f t="shared" si="5"/>
        <v>0</v>
      </c>
      <c r="O61" s="73"/>
      <c r="P61" s="71">
        <f t="shared" si="16"/>
        <v>0</v>
      </c>
      <c r="Q61" s="73"/>
      <c r="R61" s="71">
        <f t="shared" si="7"/>
        <v>0</v>
      </c>
      <c r="S61" s="73"/>
      <c r="T61" s="73"/>
      <c r="U61" s="92">
        <f t="shared" si="10"/>
        <v>0</v>
      </c>
      <c r="V61" s="60">
        <v>0</v>
      </c>
      <c r="W61" s="60">
        <v>0</v>
      </c>
      <c r="X61" s="60">
        <v>0</v>
      </c>
      <c r="Y61" s="62"/>
      <c r="Z61" s="60">
        <f t="shared" si="12"/>
        <v>0</v>
      </c>
      <c r="AA61" s="62"/>
      <c r="AB61" s="60">
        <f t="shared" si="14"/>
        <v>0</v>
      </c>
      <c r="AC61" s="62"/>
    </row>
    <row r="62" spans="1:29" ht="27.75" customHeight="1">
      <c r="A62" s="6" t="s">
        <v>84</v>
      </c>
      <c r="B62" s="7" t="s">
        <v>85</v>
      </c>
      <c r="C62" s="81">
        <f>SUM(C63:C65)</f>
        <v>1387.12321</v>
      </c>
      <c r="D62" s="81">
        <f>SUM(D63:D65)</f>
        <v>5091.676890000001</v>
      </c>
      <c r="E62" s="51">
        <f>SUM(E63:E65)</f>
        <v>3513</v>
      </c>
      <c r="F62" s="51">
        <f>SUM(F63:F65)</f>
        <v>3550.6</v>
      </c>
      <c r="G62" s="52">
        <f t="shared" si="4"/>
        <v>37.59999999999991</v>
      </c>
      <c r="H62" s="47">
        <f>F62/E62*100</f>
        <v>101.07031027611728</v>
      </c>
      <c r="I62" s="52">
        <f t="shared" si="21"/>
        <v>-1541.0768900000007</v>
      </c>
      <c r="J62" s="53">
        <f>F62/D62*100</f>
        <v>69.7334115401812</v>
      </c>
      <c r="K62" s="28">
        <v>4476</v>
      </c>
      <c r="L62" s="71">
        <f>SUM(L63:L65)</f>
        <v>4842.799999999999</v>
      </c>
      <c r="M62" s="71">
        <f>SUM(M63:M65)</f>
        <v>3513</v>
      </c>
      <c r="N62" s="71">
        <f t="shared" si="5"/>
        <v>0</v>
      </c>
      <c r="O62" s="73">
        <f aca="true" t="shared" si="24" ref="O62:O71">M62/E62*100</f>
        <v>100</v>
      </c>
      <c r="P62" s="71">
        <f t="shared" si="16"/>
        <v>-37.59999999999991</v>
      </c>
      <c r="Q62" s="73">
        <f t="shared" si="6"/>
        <v>98.94102405227285</v>
      </c>
      <c r="R62" s="71">
        <f t="shared" si="7"/>
        <v>-1578.6768900000006</v>
      </c>
      <c r="S62" s="73">
        <f t="shared" si="8"/>
        <v>68.9949514844411</v>
      </c>
      <c r="T62" s="73">
        <f t="shared" si="9"/>
        <v>72.54067894606428</v>
      </c>
      <c r="U62" s="92">
        <f t="shared" si="10"/>
        <v>-963</v>
      </c>
      <c r="V62" s="60">
        <f>SUM(V63:V65)</f>
        <v>4842.799999999999</v>
      </c>
      <c r="W62" s="60">
        <f>SUM(W63:W65)</f>
        <v>3313</v>
      </c>
      <c r="X62" s="60">
        <f>SUM(X63:X65)</f>
        <v>3313</v>
      </c>
      <c r="Y62" s="62">
        <f t="shared" si="11"/>
        <v>68.41083670603784</v>
      </c>
      <c r="Z62" s="60">
        <f t="shared" si="12"/>
        <v>-200</v>
      </c>
      <c r="AA62" s="62">
        <f t="shared" si="13"/>
        <v>94.30686023341873</v>
      </c>
      <c r="AB62" s="60">
        <f t="shared" si="14"/>
        <v>0</v>
      </c>
      <c r="AC62" s="62">
        <f t="shared" si="15"/>
        <v>100</v>
      </c>
    </row>
    <row r="63" spans="1:29" s="14" customFormat="1" ht="23.25" customHeight="1">
      <c r="A63" s="3" t="s">
        <v>84</v>
      </c>
      <c r="B63" s="13" t="s">
        <v>120</v>
      </c>
      <c r="C63" s="80">
        <v>929.22321</v>
      </c>
      <c r="D63" s="80">
        <v>4598.47689</v>
      </c>
      <c r="E63" s="46">
        <v>3163</v>
      </c>
      <c r="F63" s="46">
        <f>200+2837.1</f>
        <v>3037.1</v>
      </c>
      <c r="G63" s="48">
        <f t="shared" si="4"/>
        <v>-125.90000000000009</v>
      </c>
      <c r="H63" s="50">
        <f>F63/E63*100</f>
        <v>96.01960164400884</v>
      </c>
      <c r="I63" s="48">
        <f t="shared" si="21"/>
        <v>-1561.37689</v>
      </c>
      <c r="J63" s="49">
        <f>F63/D63*100</f>
        <v>66.04578151962835</v>
      </c>
      <c r="K63" s="15"/>
      <c r="L63" s="72">
        <v>4366.9</v>
      </c>
      <c r="M63" s="72">
        <f>200+2837.1</f>
        <v>3037.1</v>
      </c>
      <c r="N63" s="72">
        <f t="shared" si="5"/>
        <v>-125.90000000000009</v>
      </c>
      <c r="O63" s="74">
        <f t="shared" si="24"/>
        <v>96.01960164400884</v>
      </c>
      <c r="P63" s="72">
        <f t="shared" si="16"/>
        <v>0</v>
      </c>
      <c r="Q63" s="74">
        <f t="shared" si="6"/>
        <v>100</v>
      </c>
      <c r="R63" s="72">
        <f t="shared" si="7"/>
        <v>-1561.37689</v>
      </c>
      <c r="S63" s="74">
        <f t="shared" si="8"/>
        <v>66.04578151962835</v>
      </c>
      <c r="T63" s="74">
        <f t="shared" si="9"/>
        <v>69.54819208133917</v>
      </c>
      <c r="U63" s="93">
        <f t="shared" si="10"/>
        <v>3037.1</v>
      </c>
      <c r="V63" s="61">
        <v>4366.9</v>
      </c>
      <c r="W63" s="61">
        <f>2837.1</f>
        <v>2837.1</v>
      </c>
      <c r="X63" s="61">
        <f>2837.1</f>
        <v>2837.1</v>
      </c>
      <c r="Y63" s="63">
        <f>W63/V63*100</f>
        <v>64.96828413748884</v>
      </c>
      <c r="Z63" s="61">
        <f>W63-M63</f>
        <v>-200</v>
      </c>
      <c r="AA63" s="63">
        <f>W63/M63*100</f>
        <v>93.41477066938856</v>
      </c>
      <c r="AB63" s="61">
        <f>X63-W63</f>
        <v>0</v>
      </c>
      <c r="AC63" s="63">
        <f>X63/W63*100</f>
        <v>100</v>
      </c>
    </row>
    <row r="64" spans="1:29" s="14" customFormat="1" ht="23.25" customHeight="1">
      <c r="A64" s="3" t="s">
        <v>84</v>
      </c>
      <c r="B64" s="13" t="s">
        <v>286</v>
      </c>
      <c r="C64" s="80">
        <v>457.6</v>
      </c>
      <c r="D64" s="80">
        <v>483.1</v>
      </c>
      <c r="E64" s="46">
        <v>350</v>
      </c>
      <c r="F64" s="46">
        <v>475.9</v>
      </c>
      <c r="G64" s="48">
        <f t="shared" si="4"/>
        <v>125.89999999999998</v>
      </c>
      <c r="H64" s="50">
        <f>F64/E64*100</f>
        <v>135.97142857142856</v>
      </c>
      <c r="I64" s="48">
        <f t="shared" si="21"/>
        <v>-7.2000000000000455</v>
      </c>
      <c r="J64" s="49">
        <f>F64/D64*100</f>
        <v>98.50962533636928</v>
      </c>
      <c r="K64" s="15"/>
      <c r="L64" s="72">
        <v>475.9</v>
      </c>
      <c r="M64" s="72">
        <v>475.9</v>
      </c>
      <c r="N64" s="72">
        <f t="shared" si="5"/>
        <v>125.89999999999998</v>
      </c>
      <c r="O64" s="74">
        <f t="shared" si="24"/>
        <v>135.97142857142856</v>
      </c>
      <c r="P64" s="72">
        <f t="shared" si="16"/>
        <v>0</v>
      </c>
      <c r="Q64" s="74">
        <f t="shared" si="6"/>
        <v>100</v>
      </c>
      <c r="R64" s="72">
        <f t="shared" si="7"/>
        <v>-7.2000000000000455</v>
      </c>
      <c r="S64" s="74">
        <f t="shared" si="8"/>
        <v>98.50962533636928</v>
      </c>
      <c r="T64" s="74">
        <f t="shared" si="9"/>
        <v>100</v>
      </c>
      <c r="U64" s="93">
        <f t="shared" si="10"/>
        <v>475.9</v>
      </c>
      <c r="V64" s="61">
        <v>475.9</v>
      </c>
      <c r="W64" s="61">
        <v>475.9</v>
      </c>
      <c r="X64" s="61">
        <v>475.9</v>
      </c>
      <c r="Y64" s="63">
        <f t="shared" si="11"/>
        <v>100</v>
      </c>
      <c r="Z64" s="61">
        <f t="shared" si="12"/>
        <v>0</v>
      </c>
      <c r="AA64" s="63">
        <f t="shared" si="13"/>
        <v>100</v>
      </c>
      <c r="AB64" s="61">
        <f t="shared" si="14"/>
        <v>0</v>
      </c>
      <c r="AC64" s="63">
        <f t="shared" si="15"/>
        <v>100</v>
      </c>
    </row>
    <row r="65" spans="1:29" s="14" customFormat="1" ht="30" customHeight="1">
      <c r="A65" s="3" t="s">
        <v>84</v>
      </c>
      <c r="B65" s="13" t="s">
        <v>287</v>
      </c>
      <c r="C65" s="80">
        <v>0.3</v>
      </c>
      <c r="D65" s="80">
        <v>10.1</v>
      </c>
      <c r="E65" s="46">
        <v>0</v>
      </c>
      <c r="F65" s="46">
        <v>37.6</v>
      </c>
      <c r="G65" s="48">
        <f t="shared" si="4"/>
        <v>37.6</v>
      </c>
      <c r="H65" s="50"/>
      <c r="I65" s="48">
        <f t="shared" si="21"/>
        <v>27.5</v>
      </c>
      <c r="J65" s="49">
        <f>F65/D65*100</f>
        <v>372.2772277227723</v>
      </c>
      <c r="K65" s="15"/>
      <c r="L65" s="72">
        <v>0</v>
      </c>
      <c r="M65" s="72">
        <v>0</v>
      </c>
      <c r="N65" s="72">
        <f>M65-E65</f>
        <v>0</v>
      </c>
      <c r="O65" s="74"/>
      <c r="P65" s="72">
        <f>M65-F65</f>
        <v>-37.6</v>
      </c>
      <c r="Q65" s="74">
        <f>M65/F65*100</f>
        <v>0</v>
      </c>
      <c r="R65" s="72">
        <f t="shared" si="7"/>
        <v>-10.1</v>
      </c>
      <c r="S65" s="74">
        <f t="shared" si="8"/>
        <v>0</v>
      </c>
      <c r="T65" s="74"/>
      <c r="U65" s="93">
        <f>M65-K65</f>
        <v>0</v>
      </c>
      <c r="V65" s="61">
        <v>0</v>
      </c>
      <c r="W65" s="61">
        <v>0</v>
      </c>
      <c r="X65" s="61">
        <v>0</v>
      </c>
      <c r="Y65" s="63"/>
      <c r="Z65" s="61">
        <f>W65-M65</f>
        <v>0</v>
      </c>
      <c r="AA65" s="63"/>
      <c r="AB65" s="61">
        <f>X65-W65</f>
        <v>0</v>
      </c>
      <c r="AC65" s="63"/>
    </row>
    <row r="66" spans="1:29" ht="32.25" customHeight="1">
      <c r="A66" s="6" t="s">
        <v>288</v>
      </c>
      <c r="B66" s="7" t="s">
        <v>289</v>
      </c>
      <c r="C66" s="81"/>
      <c r="D66" s="81"/>
      <c r="E66" s="51">
        <v>7174.9</v>
      </c>
      <c r="F66" s="51">
        <v>5710.7</v>
      </c>
      <c r="G66" s="52">
        <f t="shared" si="4"/>
        <v>-1464.1999999999998</v>
      </c>
      <c r="H66" s="47">
        <f>F66/E66*100</f>
        <v>79.59274693723954</v>
      </c>
      <c r="I66" s="52">
        <f t="shared" si="21"/>
        <v>5710.7</v>
      </c>
      <c r="J66" s="53"/>
      <c r="K66" s="28">
        <v>5711</v>
      </c>
      <c r="L66" s="71">
        <v>7174.9</v>
      </c>
      <c r="M66" s="71">
        <v>5710.73</v>
      </c>
      <c r="N66" s="71">
        <f>M66-E66</f>
        <v>-1464.17</v>
      </c>
      <c r="O66" s="74">
        <f t="shared" si="24"/>
        <v>79.59316506153395</v>
      </c>
      <c r="P66" s="71">
        <f>M66-F66</f>
        <v>0.02999999999974534</v>
      </c>
      <c r="Q66" s="74">
        <f>M66/F66*100</f>
        <v>100.00052532964435</v>
      </c>
      <c r="R66" s="71">
        <f t="shared" si="7"/>
        <v>5710.73</v>
      </c>
      <c r="S66" s="73"/>
      <c r="T66" s="74">
        <f>M66/L66*100</f>
        <v>79.59316506153395</v>
      </c>
      <c r="U66" s="93">
        <f>M66-K66</f>
        <v>-0.27000000000043656</v>
      </c>
      <c r="V66" s="60">
        <v>7174.9</v>
      </c>
      <c r="W66" s="60">
        <v>5710.73</v>
      </c>
      <c r="X66" s="60">
        <v>5710.73</v>
      </c>
      <c r="Y66" s="62">
        <f>W66/V66*100</f>
        <v>79.59316506153395</v>
      </c>
      <c r="Z66" s="60">
        <f>W66-M66</f>
        <v>0</v>
      </c>
      <c r="AA66" s="62">
        <f>W66/M66*100</f>
        <v>100</v>
      </c>
      <c r="AB66" s="60">
        <f>X66-W66</f>
        <v>0</v>
      </c>
      <c r="AC66" s="62">
        <f>X66/W66*100</f>
        <v>100</v>
      </c>
    </row>
    <row r="67" spans="1:29" ht="23.25" customHeight="1">
      <c r="A67" s="6" t="s">
        <v>87</v>
      </c>
      <c r="B67" s="7" t="s">
        <v>86</v>
      </c>
      <c r="C67" s="81">
        <f>C68+C72+C75</f>
        <v>116480.72178</v>
      </c>
      <c r="D67" s="81">
        <f>D68+D72+D75</f>
        <v>143969.19026</v>
      </c>
      <c r="E67" s="51">
        <f>E68+E72+E75</f>
        <v>116331.6945</v>
      </c>
      <c r="F67" s="51">
        <f>F68+F72+F75</f>
        <v>113603.1</v>
      </c>
      <c r="G67" s="52">
        <f t="shared" si="4"/>
        <v>-2728.594499999992</v>
      </c>
      <c r="H67" s="47">
        <f>F67/E67*100</f>
        <v>97.65447025273066</v>
      </c>
      <c r="I67" s="52">
        <f t="shared" si="21"/>
        <v>-30366.090259999997</v>
      </c>
      <c r="J67" s="53">
        <f>F67/D67*100</f>
        <v>78.90792453221374</v>
      </c>
      <c r="K67" s="28">
        <f>K68+K72+K75</f>
        <v>0</v>
      </c>
      <c r="L67" s="71">
        <f>L68+L72+L75</f>
        <v>108490.40999999999</v>
      </c>
      <c r="M67" s="71">
        <f>M68+M72+M75</f>
        <v>127974.235</v>
      </c>
      <c r="N67" s="71">
        <f>M67-E67</f>
        <v>11642.540500000003</v>
      </c>
      <c r="O67" s="73">
        <f t="shared" si="24"/>
        <v>110.00805545731993</v>
      </c>
      <c r="P67" s="71">
        <f>M67-F67</f>
        <v>14371.134999999995</v>
      </c>
      <c r="Q67" s="73">
        <f>M67/F67*100</f>
        <v>112.65030179634181</v>
      </c>
      <c r="R67" s="71">
        <f t="shared" si="7"/>
        <v>-15994.955260000002</v>
      </c>
      <c r="S67" s="73">
        <f t="shared" si="8"/>
        <v>88.89001512676842</v>
      </c>
      <c r="T67" s="73">
        <f t="shared" si="9"/>
        <v>117.95902974281323</v>
      </c>
      <c r="U67" s="92">
        <f>M67-K67</f>
        <v>127974.235</v>
      </c>
      <c r="V67" s="60">
        <f>V68+V72+V75</f>
        <v>108490.40999999999</v>
      </c>
      <c r="W67" s="60">
        <f>W68+W72+W75</f>
        <v>127974.235</v>
      </c>
      <c r="X67" s="60">
        <f>X68+X72+X75</f>
        <v>127974.235</v>
      </c>
      <c r="Y67" s="62">
        <f t="shared" si="11"/>
        <v>117.95902974281323</v>
      </c>
      <c r="Z67" s="60">
        <f>W67-M67</f>
        <v>0</v>
      </c>
      <c r="AA67" s="62"/>
      <c r="AB67" s="60">
        <f>X67-W67</f>
        <v>0</v>
      </c>
      <c r="AC67" s="62"/>
    </row>
    <row r="68" spans="1:29" ht="23.25" customHeight="1">
      <c r="A68" s="6" t="s">
        <v>87</v>
      </c>
      <c r="B68" s="19" t="s">
        <v>86</v>
      </c>
      <c r="C68" s="81">
        <f>SUM(C69:C71)</f>
        <v>13093.22032</v>
      </c>
      <c r="D68" s="81">
        <f>SUM(D69:D71)</f>
        <v>40823.63773</v>
      </c>
      <c r="E68" s="51">
        <f>SUM(E69:E71)</f>
        <v>14289.8</v>
      </c>
      <c r="F68" s="51">
        <f>SUM(F69:F71)</f>
        <v>24603.1</v>
      </c>
      <c r="G68" s="52">
        <f t="shared" si="4"/>
        <v>10313.3</v>
      </c>
      <c r="H68" s="47">
        <f>F68/E68*100</f>
        <v>172.17245867681842</v>
      </c>
      <c r="I68" s="52">
        <f t="shared" si="21"/>
        <v>-16220.537730000004</v>
      </c>
      <c r="J68" s="53">
        <f>F68/D68*100</f>
        <v>60.26679974655947</v>
      </c>
      <c r="K68" s="28">
        <f>SUM(K69:K71)</f>
        <v>0</v>
      </c>
      <c r="L68" s="71">
        <f>SUM(L69:L71)</f>
        <v>0</v>
      </c>
      <c r="M68" s="71">
        <f>SUM(M69:M71)</f>
        <v>0</v>
      </c>
      <c r="N68" s="71">
        <f t="shared" si="5"/>
        <v>-14289.8</v>
      </c>
      <c r="O68" s="73">
        <f t="shared" si="24"/>
        <v>0</v>
      </c>
      <c r="P68" s="71">
        <f t="shared" si="16"/>
        <v>-24603.1</v>
      </c>
      <c r="Q68" s="73">
        <f t="shared" si="6"/>
        <v>0</v>
      </c>
      <c r="R68" s="71">
        <f t="shared" si="7"/>
        <v>-40823.63773</v>
      </c>
      <c r="S68" s="73">
        <f t="shared" si="8"/>
        <v>0</v>
      </c>
      <c r="T68" s="73"/>
      <c r="U68" s="92">
        <f t="shared" si="10"/>
        <v>0</v>
      </c>
      <c r="V68" s="60">
        <f>SUM(V69:V71)</f>
        <v>0</v>
      </c>
      <c r="W68" s="60">
        <f>SUM(W69:W71)</f>
        <v>0</v>
      </c>
      <c r="X68" s="60">
        <f>SUM(X69:X71)</f>
        <v>0</v>
      </c>
      <c r="Y68" s="62"/>
      <c r="Z68" s="60">
        <f t="shared" si="12"/>
        <v>0</v>
      </c>
      <c r="AA68" s="62"/>
      <c r="AB68" s="60">
        <f t="shared" si="14"/>
        <v>0</v>
      </c>
      <c r="AC68" s="62"/>
    </row>
    <row r="69" spans="1:29" s="14" customFormat="1" ht="23.25" customHeight="1">
      <c r="A69" s="3" t="s">
        <v>87</v>
      </c>
      <c r="B69" s="89" t="s">
        <v>86</v>
      </c>
      <c r="C69" s="80">
        <v>6529.06093</v>
      </c>
      <c r="D69" s="80">
        <v>7636.85956</v>
      </c>
      <c r="E69" s="46">
        <v>0</v>
      </c>
      <c r="F69" s="46">
        <v>306.7</v>
      </c>
      <c r="G69" s="48">
        <f t="shared" si="4"/>
        <v>306.7</v>
      </c>
      <c r="H69" s="50"/>
      <c r="I69" s="48">
        <f t="shared" si="21"/>
        <v>-7330.15956</v>
      </c>
      <c r="J69" s="49">
        <f>F69/D69*100</f>
        <v>4.016048712044143</v>
      </c>
      <c r="K69" s="15"/>
      <c r="L69" s="72">
        <v>0</v>
      </c>
      <c r="M69" s="72"/>
      <c r="N69" s="72">
        <f>M69-E69</f>
        <v>0</v>
      </c>
      <c r="O69" s="74"/>
      <c r="P69" s="72">
        <f>M69-F69</f>
        <v>-306.7</v>
      </c>
      <c r="Q69" s="74">
        <f>M69/F69*100</f>
        <v>0</v>
      </c>
      <c r="R69" s="72">
        <f>M69-D69</f>
        <v>-7636.85956</v>
      </c>
      <c r="S69" s="74">
        <f>M69/D69*100</f>
        <v>0</v>
      </c>
      <c r="T69" s="74"/>
      <c r="U69" s="93">
        <f>M69-K69</f>
        <v>0</v>
      </c>
      <c r="V69" s="61">
        <v>0</v>
      </c>
      <c r="W69" s="61"/>
      <c r="X69" s="61"/>
      <c r="Y69" s="63"/>
      <c r="Z69" s="61">
        <f>W69-M69</f>
        <v>0</v>
      </c>
      <c r="AA69" s="63"/>
      <c r="AB69" s="61">
        <f>X69-W69</f>
        <v>0</v>
      </c>
      <c r="AC69" s="63"/>
    </row>
    <row r="70" spans="1:29" s="14" customFormat="1" ht="20.25" customHeight="1">
      <c r="A70" s="3" t="s">
        <v>231</v>
      </c>
      <c r="B70" s="89" t="s">
        <v>291</v>
      </c>
      <c r="C70" s="80">
        <v>2012.32317</v>
      </c>
      <c r="D70" s="80">
        <v>12698.19044</v>
      </c>
      <c r="E70" s="46">
        <v>183.3</v>
      </c>
      <c r="F70" s="46">
        <v>9042.1</v>
      </c>
      <c r="G70" s="48">
        <f t="shared" si="4"/>
        <v>8858.800000000001</v>
      </c>
      <c r="H70" s="50">
        <f>F70/E70*100</f>
        <v>4932.951445717403</v>
      </c>
      <c r="I70" s="48">
        <f t="shared" si="21"/>
        <v>-3656.09044</v>
      </c>
      <c r="J70" s="49">
        <f>F70/D70*100</f>
        <v>71.20778383915936</v>
      </c>
      <c r="K70" s="15"/>
      <c r="L70" s="72">
        <v>0</v>
      </c>
      <c r="M70" s="72"/>
      <c r="N70" s="72">
        <f t="shared" si="5"/>
        <v>-183.3</v>
      </c>
      <c r="O70" s="74">
        <f t="shared" si="24"/>
        <v>0</v>
      </c>
      <c r="P70" s="72">
        <f t="shared" si="16"/>
        <v>-9042.1</v>
      </c>
      <c r="Q70" s="74">
        <f t="shared" si="6"/>
        <v>0</v>
      </c>
      <c r="R70" s="72">
        <f t="shared" si="7"/>
        <v>-12698.19044</v>
      </c>
      <c r="S70" s="74">
        <f t="shared" si="8"/>
        <v>0</v>
      </c>
      <c r="T70" s="74"/>
      <c r="U70" s="93">
        <f t="shared" si="10"/>
        <v>0</v>
      </c>
      <c r="V70" s="61">
        <v>0</v>
      </c>
      <c r="W70" s="61"/>
      <c r="X70" s="61"/>
      <c r="Y70" s="63"/>
      <c r="Z70" s="61">
        <f t="shared" si="12"/>
        <v>0</v>
      </c>
      <c r="AA70" s="63"/>
      <c r="AB70" s="61">
        <f t="shared" si="14"/>
        <v>0</v>
      </c>
      <c r="AC70" s="63"/>
    </row>
    <row r="71" spans="1:29" s="14" customFormat="1" ht="20.25" customHeight="1">
      <c r="A71" s="3" t="s">
        <v>232</v>
      </c>
      <c r="B71" s="89" t="s">
        <v>292</v>
      </c>
      <c r="C71" s="80">
        <v>4551.83622</v>
      </c>
      <c r="D71" s="80">
        <v>20488.58773</v>
      </c>
      <c r="E71" s="46">
        <v>14106.5</v>
      </c>
      <c r="F71" s="46">
        <v>15254.3</v>
      </c>
      <c r="G71" s="48">
        <f aca="true" t="shared" si="25" ref="G71:G95">F71-E71</f>
        <v>1147.7999999999993</v>
      </c>
      <c r="H71" s="50">
        <f>F71/E71*100</f>
        <v>108.1366745826392</v>
      </c>
      <c r="I71" s="48">
        <f t="shared" si="21"/>
        <v>-5234.28773</v>
      </c>
      <c r="J71" s="49">
        <f aca="true" t="shared" si="26" ref="J71:J84">F71/D71*100</f>
        <v>74.45266702137893</v>
      </c>
      <c r="K71" s="15"/>
      <c r="L71" s="72">
        <v>0</v>
      </c>
      <c r="M71" s="72"/>
      <c r="N71" s="72">
        <f t="shared" si="5"/>
        <v>-14106.5</v>
      </c>
      <c r="O71" s="74">
        <f t="shared" si="24"/>
        <v>0</v>
      </c>
      <c r="P71" s="72">
        <f t="shared" si="16"/>
        <v>-15254.3</v>
      </c>
      <c r="Q71" s="74">
        <f t="shared" si="6"/>
        <v>0</v>
      </c>
      <c r="R71" s="72">
        <f aca="true" t="shared" si="27" ref="R71:R95">M71-D71</f>
        <v>-20488.58773</v>
      </c>
      <c r="S71" s="74">
        <f aca="true" t="shared" si="28" ref="S71:S95">M71/D71*100</f>
        <v>0</v>
      </c>
      <c r="T71" s="74"/>
      <c r="U71" s="93">
        <f t="shared" si="10"/>
        <v>0</v>
      </c>
      <c r="V71" s="61">
        <v>0</v>
      </c>
      <c r="W71" s="61"/>
      <c r="X71" s="61"/>
      <c r="Y71" s="63"/>
      <c r="Z71" s="61">
        <f>W71-M71</f>
        <v>0</v>
      </c>
      <c r="AA71" s="63"/>
      <c r="AB71" s="61">
        <f>X71-W71</f>
        <v>0</v>
      </c>
      <c r="AC71" s="63"/>
    </row>
    <row r="72" spans="1:29" ht="27.75" customHeight="1">
      <c r="A72" s="6" t="s">
        <v>228</v>
      </c>
      <c r="B72" s="19" t="s">
        <v>119</v>
      </c>
      <c r="C72" s="81">
        <f>C73+C74</f>
        <v>1193.435</v>
      </c>
      <c r="D72" s="81">
        <f>D73+D74</f>
        <v>1246.631</v>
      </c>
      <c r="E72" s="51">
        <f>E73+E74</f>
        <v>0</v>
      </c>
      <c r="F72" s="51">
        <f>F73+F74</f>
        <v>0</v>
      </c>
      <c r="G72" s="48">
        <f t="shared" si="25"/>
        <v>0</v>
      </c>
      <c r="H72" s="50"/>
      <c r="I72" s="48">
        <f t="shared" si="21"/>
        <v>-1246.631</v>
      </c>
      <c r="J72" s="49">
        <f t="shared" si="26"/>
        <v>0</v>
      </c>
      <c r="K72" s="28">
        <f>K73+K74</f>
        <v>0</v>
      </c>
      <c r="L72" s="71">
        <f>L73+L74</f>
        <v>1303.15</v>
      </c>
      <c r="M72" s="71">
        <f>M73+M74</f>
        <v>1401.235</v>
      </c>
      <c r="N72" s="71">
        <f t="shared" si="5"/>
        <v>1401.235</v>
      </c>
      <c r="O72" s="73"/>
      <c r="P72" s="71">
        <f t="shared" si="16"/>
        <v>1401.235</v>
      </c>
      <c r="Q72" s="73"/>
      <c r="R72" s="71">
        <f t="shared" si="27"/>
        <v>154.60399999999981</v>
      </c>
      <c r="S72" s="73">
        <f t="shared" si="28"/>
        <v>112.40174518361887</v>
      </c>
      <c r="T72" s="73">
        <f t="shared" si="9"/>
        <v>107.52676207650691</v>
      </c>
      <c r="U72" s="92">
        <f t="shared" si="10"/>
        <v>1401.235</v>
      </c>
      <c r="V72" s="60">
        <f>V73+V74</f>
        <v>1303.15</v>
      </c>
      <c r="W72" s="60">
        <f>W73+W74</f>
        <v>1401.235</v>
      </c>
      <c r="X72" s="60">
        <f>X73+X74</f>
        <v>1401.235</v>
      </c>
      <c r="Y72" s="62">
        <f t="shared" si="11"/>
        <v>107.52676207650691</v>
      </c>
      <c r="Z72" s="60">
        <f t="shared" si="12"/>
        <v>0</v>
      </c>
      <c r="AA72" s="62">
        <f t="shared" si="13"/>
        <v>100</v>
      </c>
      <c r="AB72" s="60">
        <f t="shared" si="14"/>
        <v>0</v>
      </c>
      <c r="AC72" s="62">
        <f t="shared" si="15"/>
        <v>100</v>
      </c>
    </row>
    <row r="73" spans="1:29" s="14" customFormat="1" ht="21" customHeight="1">
      <c r="A73" s="3" t="s">
        <v>228</v>
      </c>
      <c r="B73" s="89" t="s">
        <v>89</v>
      </c>
      <c r="C73" s="80">
        <v>587.601</v>
      </c>
      <c r="D73" s="80">
        <v>633.8825</v>
      </c>
      <c r="E73" s="46">
        <v>0</v>
      </c>
      <c r="F73" s="46">
        <v>0</v>
      </c>
      <c r="G73" s="48">
        <f t="shared" si="25"/>
        <v>0</v>
      </c>
      <c r="H73" s="50"/>
      <c r="I73" s="48">
        <f t="shared" si="21"/>
        <v>-633.8825</v>
      </c>
      <c r="J73" s="49">
        <f t="shared" si="26"/>
        <v>0</v>
      </c>
      <c r="K73" s="15"/>
      <c r="L73" s="72">
        <v>681.04</v>
      </c>
      <c r="M73" s="72">
        <v>734.06</v>
      </c>
      <c r="N73" s="72">
        <f t="shared" si="5"/>
        <v>734.06</v>
      </c>
      <c r="O73" s="74"/>
      <c r="P73" s="72">
        <f t="shared" si="16"/>
        <v>734.06</v>
      </c>
      <c r="Q73" s="74"/>
      <c r="R73" s="72">
        <f t="shared" si="27"/>
        <v>100.1774999999999</v>
      </c>
      <c r="S73" s="74">
        <f t="shared" si="28"/>
        <v>115.80379644492471</v>
      </c>
      <c r="T73" s="74">
        <f t="shared" si="9"/>
        <v>107.78515212028661</v>
      </c>
      <c r="U73" s="93">
        <f t="shared" si="10"/>
        <v>734.06</v>
      </c>
      <c r="V73" s="61">
        <v>681.04</v>
      </c>
      <c r="W73" s="61">
        <v>734.06</v>
      </c>
      <c r="X73" s="61">
        <v>734.06</v>
      </c>
      <c r="Y73" s="63">
        <f t="shared" si="11"/>
        <v>107.78515212028661</v>
      </c>
      <c r="Z73" s="61">
        <f t="shared" si="12"/>
        <v>0</v>
      </c>
      <c r="AA73" s="63">
        <f t="shared" si="13"/>
        <v>100</v>
      </c>
      <c r="AB73" s="61">
        <f t="shared" si="14"/>
        <v>0</v>
      </c>
      <c r="AC73" s="63">
        <f t="shared" si="15"/>
        <v>100</v>
      </c>
    </row>
    <row r="74" spans="1:29" s="14" customFormat="1" ht="33" customHeight="1">
      <c r="A74" s="3" t="s">
        <v>228</v>
      </c>
      <c r="B74" s="89" t="s">
        <v>121</v>
      </c>
      <c r="C74" s="80">
        <v>605.834</v>
      </c>
      <c r="D74" s="80">
        <v>612.7485</v>
      </c>
      <c r="E74" s="46">
        <v>0</v>
      </c>
      <c r="F74" s="46">
        <v>0</v>
      </c>
      <c r="G74" s="48">
        <f t="shared" si="25"/>
        <v>0</v>
      </c>
      <c r="H74" s="50"/>
      <c r="I74" s="48">
        <f t="shared" si="21"/>
        <v>-612.7485</v>
      </c>
      <c r="J74" s="49">
        <f t="shared" si="26"/>
        <v>0</v>
      </c>
      <c r="K74" s="15"/>
      <c r="L74" s="72">
        <v>622.11</v>
      </c>
      <c r="M74" s="72">
        <f>546.9+120.275</f>
        <v>667.175</v>
      </c>
      <c r="N74" s="72">
        <f t="shared" si="5"/>
        <v>667.175</v>
      </c>
      <c r="O74" s="74"/>
      <c r="P74" s="72">
        <f t="shared" si="16"/>
        <v>667.175</v>
      </c>
      <c r="Q74" s="74"/>
      <c r="R74" s="72">
        <f t="shared" si="27"/>
        <v>54.42649999999992</v>
      </c>
      <c r="S74" s="74">
        <f t="shared" si="28"/>
        <v>108.88235548516234</v>
      </c>
      <c r="T74" s="74">
        <f t="shared" si="9"/>
        <v>107.24389577405924</v>
      </c>
      <c r="U74" s="93">
        <f t="shared" si="10"/>
        <v>667.175</v>
      </c>
      <c r="V74" s="61">
        <v>622.11</v>
      </c>
      <c r="W74" s="61">
        <f>546.9+120.275</f>
        <v>667.175</v>
      </c>
      <c r="X74" s="61">
        <f>546.9+120.275</f>
        <v>667.175</v>
      </c>
      <c r="Y74" s="63">
        <f t="shared" si="11"/>
        <v>107.24389577405924</v>
      </c>
      <c r="Z74" s="61">
        <f t="shared" si="12"/>
        <v>0</v>
      </c>
      <c r="AA74" s="63">
        <f t="shared" si="13"/>
        <v>100</v>
      </c>
      <c r="AB74" s="61">
        <f t="shared" si="14"/>
        <v>0</v>
      </c>
      <c r="AC74" s="63">
        <f t="shared" si="15"/>
        <v>100</v>
      </c>
    </row>
    <row r="75" spans="1:29" ht="21.75" customHeight="1">
      <c r="A75" s="6" t="s">
        <v>229</v>
      </c>
      <c r="B75" s="19" t="s">
        <v>290</v>
      </c>
      <c r="C75" s="81">
        <f>C76</f>
        <v>102194.06646</v>
      </c>
      <c r="D75" s="81">
        <f>D76</f>
        <v>101898.92153</v>
      </c>
      <c r="E75" s="51">
        <f>E76</f>
        <v>102041.8945</v>
      </c>
      <c r="F75" s="51">
        <f>F76</f>
        <v>89000</v>
      </c>
      <c r="G75" s="48">
        <f t="shared" si="25"/>
        <v>-13041.894499999995</v>
      </c>
      <c r="H75" s="50">
        <f>F75/E75*100</f>
        <v>87.21907843449536</v>
      </c>
      <c r="I75" s="48">
        <f t="shared" si="21"/>
        <v>-12898.921530000007</v>
      </c>
      <c r="J75" s="49">
        <f t="shared" si="26"/>
        <v>87.3414543193154</v>
      </c>
      <c r="K75" s="28">
        <f>K76</f>
        <v>0</v>
      </c>
      <c r="L75" s="71">
        <f>L76</f>
        <v>107187.26</v>
      </c>
      <c r="M75" s="71">
        <f>M76</f>
        <v>126573</v>
      </c>
      <c r="N75" s="71">
        <f t="shared" si="5"/>
        <v>24531.105500000005</v>
      </c>
      <c r="O75" s="73">
        <f>M75/E75*100</f>
        <v>124.04022937853236</v>
      </c>
      <c r="P75" s="71">
        <f t="shared" si="16"/>
        <v>37573</v>
      </c>
      <c r="Q75" s="73">
        <f t="shared" si="6"/>
        <v>142.21685393258429</v>
      </c>
      <c r="R75" s="71">
        <f t="shared" si="27"/>
        <v>24674.078469999993</v>
      </c>
      <c r="S75" s="73">
        <f t="shared" si="28"/>
        <v>124.21426851189558</v>
      </c>
      <c r="T75" s="73">
        <f t="shared" si="9"/>
        <v>118.08586206980196</v>
      </c>
      <c r="U75" s="92">
        <f t="shared" si="10"/>
        <v>126573</v>
      </c>
      <c r="V75" s="60">
        <f>V76</f>
        <v>107187.26</v>
      </c>
      <c r="W75" s="60">
        <f>W76</f>
        <v>126573</v>
      </c>
      <c r="X75" s="60">
        <v>126573</v>
      </c>
      <c r="Y75" s="62">
        <f t="shared" si="11"/>
        <v>118.08586206980196</v>
      </c>
      <c r="Z75" s="60">
        <f t="shared" si="12"/>
        <v>0</v>
      </c>
      <c r="AA75" s="62">
        <f t="shared" si="13"/>
        <v>100</v>
      </c>
      <c r="AB75" s="60">
        <f t="shared" si="14"/>
        <v>0</v>
      </c>
      <c r="AC75" s="62">
        <f t="shared" si="15"/>
        <v>100</v>
      </c>
    </row>
    <row r="76" spans="1:29" s="14" customFormat="1" ht="21" customHeight="1">
      <c r="A76" s="3" t="s">
        <v>229</v>
      </c>
      <c r="B76" s="89" t="s">
        <v>88</v>
      </c>
      <c r="C76" s="80">
        <v>102194.06646</v>
      </c>
      <c r="D76" s="80">
        <v>101898.92153</v>
      </c>
      <c r="E76" s="46">
        <v>102041.8945</v>
      </c>
      <c r="F76" s="46">
        <v>89000</v>
      </c>
      <c r="G76" s="48">
        <f t="shared" si="25"/>
        <v>-13041.894499999995</v>
      </c>
      <c r="H76" s="50">
        <f>F76/E76*100</f>
        <v>87.21907843449536</v>
      </c>
      <c r="I76" s="48">
        <f t="shared" si="21"/>
        <v>-12898.921530000007</v>
      </c>
      <c r="J76" s="49">
        <f t="shared" si="26"/>
        <v>87.3414543193154</v>
      </c>
      <c r="K76" s="15"/>
      <c r="L76" s="72">
        <v>107187.26</v>
      </c>
      <c r="M76" s="72">
        <v>126573</v>
      </c>
      <c r="N76" s="72">
        <f t="shared" si="5"/>
        <v>24531.105500000005</v>
      </c>
      <c r="O76" s="74">
        <f>M76/E76*100</f>
        <v>124.04022937853236</v>
      </c>
      <c r="P76" s="72">
        <f t="shared" si="16"/>
        <v>37573</v>
      </c>
      <c r="Q76" s="74">
        <f t="shared" si="6"/>
        <v>142.21685393258429</v>
      </c>
      <c r="R76" s="72">
        <f t="shared" si="27"/>
        <v>24674.078469999993</v>
      </c>
      <c r="S76" s="74">
        <f t="shared" si="28"/>
        <v>124.21426851189558</v>
      </c>
      <c r="T76" s="74">
        <f t="shared" si="9"/>
        <v>118.08586206980196</v>
      </c>
      <c r="U76" s="93">
        <f t="shared" si="10"/>
        <v>126573</v>
      </c>
      <c r="V76" s="61">
        <v>107187.26</v>
      </c>
      <c r="W76" s="61">
        <v>126573</v>
      </c>
      <c r="X76" s="61">
        <v>126573</v>
      </c>
      <c r="Y76" s="63">
        <f t="shared" si="11"/>
        <v>118.08586206980196</v>
      </c>
      <c r="Z76" s="61">
        <f t="shared" si="12"/>
        <v>0</v>
      </c>
      <c r="AA76" s="63">
        <f t="shared" si="13"/>
        <v>100</v>
      </c>
      <c r="AB76" s="61">
        <f t="shared" si="14"/>
        <v>0</v>
      </c>
      <c r="AC76" s="63">
        <f t="shared" si="15"/>
        <v>100</v>
      </c>
    </row>
    <row r="77" spans="1:29" s="1" customFormat="1" ht="21" customHeight="1">
      <c r="A77" s="4" t="s">
        <v>40</v>
      </c>
      <c r="B77" s="5" t="s">
        <v>41</v>
      </c>
      <c r="C77" s="79">
        <f>C78+C79+C80+C81+C82</f>
        <v>93858.58554</v>
      </c>
      <c r="D77" s="79">
        <f>D78+D79+D80+D81+D82</f>
        <v>110381.65635</v>
      </c>
      <c r="E77" s="44">
        <f>E78+E79+E80+E81+E82</f>
        <v>46237.5</v>
      </c>
      <c r="F77" s="44">
        <f>F78+F79+F80+F81+F82</f>
        <v>64598.6</v>
      </c>
      <c r="G77" s="42">
        <f t="shared" si="25"/>
        <v>18361.1</v>
      </c>
      <c r="H77" s="45">
        <f>F77/E77*100</f>
        <v>139.7104082184374</v>
      </c>
      <c r="I77" s="42">
        <f t="shared" si="21"/>
        <v>-45783.056350000006</v>
      </c>
      <c r="J77" s="43">
        <f t="shared" si="26"/>
        <v>58.52294859135804</v>
      </c>
      <c r="K77" s="23">
        <f>K78+K79+K80+K81+K82</f>
        <v>76742</v>
      </c>
      <c r="L77" s="69">
        <f>L78+L79+L80+L81+L82</f>
        <v>42769.6</v>
      </c>
      <c r="M77" s="69">
        <f>M78+M79+M80+M81+M82</f>
        <v>64511.2</v>
      </c>
      <c r="N77" s="69">
        <f t="shared" si="5"/>
        <v>18273.699999999997</v>
      </c>
      <c r="O77" s="70">
        <f>M77/E77*100</f>
        <v>139.5213841578805</v>
      </c>
      <c r="P77" s="69">
        <f t="shared" si="16"/>
        <v>-87.40000000000146</v>
      </c>
      <c r="Q77" s="70">
        <f t="shared" si="6"/>
        <v>99.86470295021873</v>
      </c>
      <c r="R77" s="69">
        <f t="shared" si="27"/>
        <v>-45870.45635000001</v>
      </c>
      <c r="S77" s="70">
        <f t="shared" si="28"/>
        <v>58.44376876846893</v>
      </c>
      <c r="T77" s="70">
        <f t="shared" si="9"/>
        <v>150.83423740226704</v>
      </c>
      <c r="U77" s="91">
        <f t="shared" si="10"/>
        <v>-12230.800000000003</v>
      </c>
      <c r="V77" s="58">
        <f>V78+V79+V80+V81+V82</f>
        <v>35982.9</v>
      </c>
      <c r="W77" s="58">
        <f>W78+W79+W80+W81+W82</f>
        <v>50452.5</v>
      </c>
      <c r="X77" s="58">
        <f>X78+X79+X80+X81+X82</f>
        <v>42124.4</v>
      </c>
      <c r="Y77" s="59">
        <f t="shared" si="11"/>
        <v>140.21243423959712</v>
      </c>
      <c r="Z77" s="58">
        <f t="shared" si="12"/>
        <v>-14058.699999999997</v>
      </c>
      <c r="AA77" s="59">
        <f t="shared" si="13"/>
        <v>78.20735004154318</v>
      </c>
      <c r="AB77" s="58">
        <f t="shared" si="14"/>
        <v>-8328.099999999999</v>
      </c>
      <c r="AC77" s="59">
        <f t="shared" si="15"/>
        <v>83.49318666072048</v>
      </c>
    </row>
    <row r="78" spans="1:29" ht="25.5" customHeight="1">
      <c r="A78" s="6" t="s">
        <v>91</v>
      </c>
      <c r="B78" s="17" t="s">
        <v>90</v>
      </c>
      <c r="C78" s="81"/>
      <c r="D78" s="81">
        <v>588.09283</v>
      </c>
      <c r="E78" s="51">
        <v>56.6</v>
      </c>
      <c r="F78" s="51">
        <v>102.5</v>
      </c>
      <c r="G78" s="52">
        <f t="shared" si="25"/>
        <v>45.9</v>
      </c>
      <c r="H78" s="47">
        <f>F78/E78*100</f>
        <v>181.09540636042402</v>
      </c>
      <c r="I78" s="52">
        <f t="shared" si="21"/>
        <v>-485.59283000000005</v>
      </c>
      <c r="J78" s="53">
        <f t="shared" si="26"/>
        <v>17.429221165644883</v>
      </c>
      <c r="K78" s="28">
        <v>0</v>
      </c>
      <c r="L78" s="71">
        <v>0</v>
      </c>
      <c r="M78" s="71">
        <v>0</v>
      </c>
      <c r="N78" s="71">
        <f t="shared" si="5"/>
        <v>-56.6</v>
      </c>
      <c r="O78" s="73"/>
      <c r="P78" s="71">
        <f t="shared" si="16"/>
        <v>-102.5</v>
      </c>
      <c r="Q78" s="73">
        <f t="shared" si="6"/>
        <v>0</v>
      </c>
      <c r="R78" s="71">
        <f t="shared" si="27"/>
        <v>-588.09283</v>
      </c>
      <c r="S78" s="73">
        <f t="shared" si="28"/>
        <v>0</v>
      </c>
      <c r="T78" s="73"/>
      <c r="U78" s="92">
        <f t="shared" si="10"/>
        <v>0</v>
      </c>
      <c r="V78" s="60">
        <v>0</v>
      </c>
      <c r="W78" s="60">
        <v>0</v>
      </c>
      <c r="X78" s="60">
        <v>0</v>
      </c>
      <c r="Y78" s="62"/>
      <c r="Z78" s="60">
        <f t="shared" si="12"/>
        <v>0</v>
      </c>
      <c r="AA78" s="62"/>
      <c r="AB78" s="60">
        <f t="shared" si="14"/>
        <v>0</v>
      </c>
      <c r="AC78" s="62"/>
    </row>
    <row r="79" spans="1:29" ht="56.25" customHeight="1">
      <c r="A79" s="6" t="s">
        <v>195</v>
      </c>
      <c r="B79" s="17" t="s">
        <v>194</v>
      </c>
      <c r="C79" s="81">
        <v>94.5</v>
      </c>
      <c r="D79" s="81">
        <v>10.5</v>
      </c>
      <c r="E79" s="51">
        <v>0</v>
      </c>
      <c r="F79" s="51">
        <v>0</v>
      </c>
      <c r="G79" s="52">
        <f t="shared" si="25"/>
        <v>0</v>
      </c>
      <c r="H79" s="47"/>
      <c r="I79" s="52">
        <f t="shared" si="21"/>
        <v>-10.5</v>
      </c>
      <c r="J79" s="53">
        <f t="shared" si="26"/>
        <v>0</v>
      </c>
      <c r="K79" s="28"/>
      <c r="L79" s="71">
        <v>0</v>
      </c>
      <c r="M79" s="71">
        <v>0</v>
      </c>
      <c r="N79" s="71">
        <f>M79-E79</f>
        <v>0</v>
      </c>
      <c r="O79" s="73"/>
      <c r="P79" s="71">
        <f>M79-F79</f>
        <v>0</v>
      </c>
      <c r="Q79" s="73"/>
      <c r="R79" s="71">
        <f t="shared" si="27"/>
        <v>-10.5</v>
      </c>
      <c r="S79" s="73">
        <f t="shared" si="28"/>
        <v>0</v>
      </c>
      <c r="T79" s="73"/>
      <c r="U79" s="92">
        <f t="shared" si="10"/>
        <v>0</v>
      </c>
      <c r="V79" s="60">
        <v>0</v>
      </c>
      <c r="W79" s="60">
        <v>0</v>
      </c>
      <c r="X79" s="60">
        <v>0</v>
      </c>
      <c r="Y79" s="62"/>
      <c r="Z79" s="60">
        <f t="shared" si="12"/>
        <v>0</v>
      </c>
      <c r="AA79" s="62"/>
      <c r="AB79" s="60">
        <f t="shared" si="14"/>
        <v>0</v>
      </c>
      <c r="AC79" s="62"/>
    </row>
    <row r="80" spans="1:29" ht="55.5" customHeight="1">
      <c r="A80" s="6" t="s">
        <v>92</v>
      </c>
      <c r="B80" s="17" t="s">
        <v>93</v>
      </c>
      <c r="C80" s="81">
        <v>51979.11996</v>
      </c>
      <c r="D80" s="81">
        <v>72120.70496</v>
      </c>
      <c r="E80" s="51">
        <v>20180.9</v>
      </c>
      <c r="F80" s="51">
        <v>35496.1</v>
      </c>
      <c r="G80" s="52">
        <f t="shared" si="25"/>
        <v>15315.199999999997</v>
      </c>
      <c r="H80" s="47">
        <f>F80/E80*100</f>
        <v>175.88957876011474</v>
      </c>
      <c r="I80" s="52">
        <f t="shared" si="21"/>
        <v>-36624.604960000004</v>
      </c>
      <c r="J80" s="53">
        <f t="shared" si="26"/>
        <v>49.21762761427117</v>
      </c>
      <c r="K80" s="28">
        <v>48206</v>
      </c>
      <c r="L80" s="71">
        <v>15769.6</v>
      </c>
      <c r="M80" s="71">
        <v>36511.2</v>
      </c>
      <c r="N80" s="71">
        <f t="shared" si="5"/>
        <v>16330.299999999996</v>
      </c>
      <c r="O80" s="73">
        <f>M80/E80*100</f>
        <v>180.91958237739644</v>
      </c>
      <c r="P80" s="71">
        <f t="shared" si="16"/>
        <v>1015.0999999999985</v>
      </c>
      <c r="Q80" s="73">
        <f t="shared" si="6"/>
        <v>102.85975078952336</v>
      </c>
      <c r="R80" s="71">
        <f t="shared" si="27"/>
        <v>-35609.504960000006</v>
      </c>
      <c r="S80" s="73">
        <f t="shared" si="28"/>
        <v>50.62512910855496</v>
      </c>
      <c r="T80" s="73">
        <f t="shared" si="9"/>
        <v>231.52901785714283</v>
      </c>
      <c r="U80" s="92">
        <f t="shared" si="10"/>
        <v>-11694.800000000003</v>
      </c>
      <c r="V80" s="60">
        <v>8982.9</v>
      </c>
      <c r="W80" s="60">
        <v>22452.5</v>
      </c>
      <c r="X80" s="60">
        <v>14124.4</v>
      </c>
      <c r="Y80" s="62">
        <f t="shared" si="11"/>
        <v>249.947121753554</v>
      </c>
      <c r="Z80" s="60">
        <f t="shared" si="12"/>
        <v>-14058.699999999997</v>
      </c>
      <c r="AA80" s="62">
        <f t="shared" si="13"/>
        <v>61.494828983983</v>
      </c>
      <c r="AB80" s="60">
        <f t="shared" si="14"/>
        <v>-8328.1</v>
      </c>
      <c r="AC80" s="62">
        <f t="shared" si="15"/>
        <v>62.90791671306091</v>
      </c>
    </row>
    <row r="81" spans="1:29" ht="33.75" customHeight="1">
      <c r="A81" s="6" t="s">
        <v>95</v>
      </c>
      <c r="B81" s="7" t="s">
        <v>94</v>
      </c>
      <c r="C81" s="81">
        <v>6051.66291</v>
      </c>
      <c r="D81" s="81">
        <v>6557.1452</v>
      </c>
      <c r="E81" s="51">
        <v>2000</v>
      </c>
      <c r="F81" s="51">
        <v>3000</v>
      </c>
      <c r="G81" s="52">
        <f t="shared" si="25"/>
        <v>1000</v>
      </c>
      <c r="H81" s="47">
        <f>F81/E81*100</f>
        <v>150</v>
      </c>
      <c r="I81" s="52">
        <f t="shared" si="21"/>
        <v>-3557.1452</v>
      </c>
      <c r="J81" s="53">
        <f t="shared" si="26"/>
        <v>45.7516176399449</v>
      </c>
      <c r="K81" s="28">
        <v>4536</v>
      </c>
      <c r="L81" s="71">
        <v>3000</v>
      </c>
      <c r="M81" s="71">
        <v>2000</v>
      </c>
      <c r="N81" s="71">
        <f t="shared" si="5"/>
        <v>0</v>
      </c>
      <c r="O81" s="73">
        <f>M81/E81*100</f>
        <v>100</v>
      </c>
      <c r="P81" s="71">
        <f t="shared" si="16"/>
        <v>-1000</v>
      </c>
      <c r="Q81" s="73">
        <f t="shared" si="6"/>
        <v>66.66666666666666</v>
      </c>
      <c r="R81" s="71">
        <f t="shared" si="27"/>
        <v>-4557.1452</v>
      </c>
      <c r="S81" s="73">
        <f t="shared" si="28"/>
        <v>30.50107842662993</v>
      </c>
      <c r="T81" s="73">
        <f t="shared" si="9"/>
        <v>66.66666666666666</v>
      </c>
      <c r="U81" s="92">
        <f t="shared" si="10"/>
        <v>-2536</v>
      </c>
      <c r="V81" s="60">
        <v>3000</v>
      </c>
      <c r="W81" s="60">
        <v>2000</v>
      </c>
      <c r="X81" s="60">
        <v>2000</v>
      </c>
      <c r="Y81" s="62">
        <f t="shared" si="11"/>
        <v>66.66666666666666</v>
      </c>
      <c r="Z81" s="60">
        <f t="shared" si="12"/>
        <v>0</v>
      </c>
      <c r="AA81" s="62">
        <f t="shared" si="13"/>
        <v>100</v>
      </c>
      <c r="AB81" s="60">
        <f t="shared" si="14"/>
        <v>0</v>
      </c>
      <c r="AC81" s="62">
        <f t="shared" si="15"/>
        <v>100</v>
      </c>
    </row>
    <row r="82" spans="1:29" ht="54" customHeight="1">
      <c r="A82" s="6" t="s">
        <v>97</v>
      </c>
      <c r="B82" s="7" t="s">
        <v>96</v>
      </c>
      <c r="C82" s="81">
        <v>35733.30267</v>
      </c>
      <c r="D82" s="81">
        <v>31105.21336</v>
      </c>
      <c r="E82" s="51">
        <v>24000</v>
      </c>
      <c r="F82" s="51">
        <v>26000</v>
      </c>
      <c r="G82" s="52">
        <f t="shared" si="25"/>
        <v>2000</v>
      </c>
      <c r="H82" s="47">
        <f>F82/E82*100</f>
        <v>108.33333333333333</v>
      </c>
      <c r="I82" s="52">
        <f t="shared" si="21"/>
        <v>-5105.213360000002</v>
      </c>
      <c r="J82" s="53">
        <f t="shared" si="26"/>
        <v>83.58727425877396</v>
      </c>
      <c r="K82" s="28">
        <v>24000</v>
      </c>
      <c r="L82" s="71">
        <v>24000</v>
      </c>
      <c r="M82" s="71">
        <v>26000</v>
      </c>
      <c r="N82" s="71">
        <f t="shared" si="5"/>
        <v>2000</v>
      </c>
      <c r="O82" s="73">
        <f>M82/E82*100</f>
        <v>108.33333333333333</v>
      </c>
      <c r="P82" s="71">
        <f t="shared" si="16"/>
        <v>0</v>
      </c>
      <c r="Q82" s="73">
        <f t="shared" si="6"/>
        <v>100</v>
      </c>
      <c r="R82" s="71">
        <f t="shared" si="27"/>
        <v>-5105.213360000002</v>
      </c>
      <c r="S82" s="73">
        <f t="shared" si="28"/>
        <v>83.58727425877396</v>
      </c>
      <c r="T82" s="73">
        <f t="shared" si="9"/>
        <v>108.33333333333333</v>
      </c>
      <c r="U82" s="92">
        <f t="shared" si="10"/>
        <v>2000</v>
      </c>
      <c r="V82" s="60">
        <v>24000</v>
      </c>
      <c r="W82" s="60">
        <v>26000</v>
      </c>
      <c r="X82" s="60">
        <v>26000</v>
      </c>
      <c r="Y82" s="62">
        <f t="shared" si="11"/>
        <v>108.33333333333333</v>
      </c>
      <c r="Z82" s="60">
        <f t="shared" si="12"/>
        <v>0</v>
      </c>
      <c r="AA82" s="62">
        <f t="shared" si="13"/>
        <v>100</v>
      </c>
      <c r="AB82" s="60">
        <f t="shared" si="14"/>
        <v>0</v>
      </c>
      <c r="AC82" s="62">
        <f t="shared" si="15"/>
        <v>100</v>
      </c>
    </row>
    <row r="83" spans="1:29" s="1" customFormat="1" ht="21" customHeight="1">
      <c r="A83" s="4" t="s">
        <v>42</v>
      </c>
      <c r="B83" s="5" t="s">
        <v>43</v>
      </c>
      <c r="C83" s="79">
        <v>16995.658973</v>
      </c>
      <c r="D83" s="79">
        <v>16273.79978</v>
      </c>
      <c r="E83" s="44">
        <v>2000</v>
      </c>
      <c r="F83" s="44">
        <v>4500</v>
      </c>
      <c r="G83" s="42">
        <f t="shared" si="25"/>
        <v>2500</v>
      </c>
      <c r="H83" s="45">
        <f>F83/E83*100</f>
        <v>225</v>
      </c>
      <c r="I83" s="42">
        <f t="shared" si="21"/>
        <v>-11773.79978</v>
      </c>
      <c r="J83" s="43">
        <f t="shared" si="26"/>
        <v>27.651808802086663</v>
      </c>
      <c r="K83" s="23">
        <v>3682</v>
      </c>
      <c r="L83" s="69">
        <v>0</v>
      </c>
      <c r="M83" s="69">
        <v>3020</v>
      </c>
      <c r="N83" s="69">
        <f t="shared" si="5"/>
        <v>1020</v>
      </c>
      <c r="O83" s="70">
        <f>M83/E83*100</f>
        <v>151</v>
      </c>
      <c r="P83" s="69">
        <f t="shared" si="16"/>
        <v>-1480</v>
      </c>
      <c r="Q83" s="70">
        <f t="shared" si="6"/>
        <v>67.11111111111111</v>
      </c>
      <c r="R83" s="69">
        <f t="shared" si="27"/>
        <v>-13253.79978</v>
      </c>
      <c r="S83" s="70">
        <f t="shared" si="28"/>
        <v>18.557436129400383</v>
      </c>
      <c r="T83" s="70"/>
      <c r="U83" s="91">
        <f t="shared" si="10"/>
        <v>-662</v>
      </c>
      <c r="V83" s="58">
        <v>0</v>
      </c>
      <c r="W83" s="58">
        <v>3020</v>
      </c>
      <c r="X83" s="58">
        <v>3020</v>
      </c>
      <c r="Y83" s="59"/>
      <c r="Z83" s="58">
        <f t="shared" si="12"/>
        <v>0</v>
      </c>
      <c r="AA83" s="59">
        <f t="shared" si="13"/>
        <v>100</v>
      </c>
      <c r="AB83" s="58">
        <f t="shared" si="14"/>
        <v>0</v>
      </c>
      <c r="AC83" s="59">
        <f t="shared" si="15"/>
        <v>100</v>
      </c>
    </row>
    <row r="84" spans="1:29" s="1" customFormat="1" ht="21" customHeight="1">
      <c r="A84" s="4" t="s">
        <v>44</v>
      </c>
      <c r="B84" s="5" t="s">
        <v>45</v>
      </c>
      <c r="C84" s="79">
        <f>C85+C86+C91</f>
        <v>5378.85846</v>
      </c>
      <c r="D84" s="79">
        <f>D85+D86+D91</f>
        <v>8226.64003</v>
      </c>
      <c r="E84" s="44">
        <f>E85+E86+E91</f>
        <v>5100.8</v>
      </c>
      <c r="F84" s="44">
        <f>F85+F86+F91</f>
        <v>5081.575</v>
      </c>
      <c r="G84" s="42">
        <f t="shared" si="25"/>
        <v>-19.225000000000364</v>
      </c>
      <c r="H84" s="45">
        <f>F84/E84*100</f>
        <v>99.62309833751569</v>
      </c>
      <c r="I84" s="42">
        <f t="shared" si="21"/>
        <v>-3145.0650300000007</v>
      </c>
      <c r="J84" s="43">
        <f t="shared" si="26"/>
        <v>61.76975024395226</v>
      </c>
      <c r="K84" s="23">
        <f>K85+K86+K91</f>
        <v>0</v>
      </c>
      <c r="L84" s="69">
        <f>L85+L86+L91</f>
        <v>3430.822</v>
      </c>
      <c r="M84" s="69">
        <f>M85+M86+M91</f>
        <v>0</v>
      </c>
      <c r="N84" s="69">
        <f t="shared" si="5"/>
        <v>-5100.8</v>
      </c>
      <c r="O84" s="70">
        <f>M84/E84*100</f>
        <v>0</v>
      </c>
      <c r="P84" s="69">
        <f t="shared" si="16"/>
        <v>-5081.575</v>
      </c>
      <c r="Q84" s="70">
        <f t="shared" si="6"/>
        <v>0</v>
      </c>
      <c r="R84" s="69">
        <f t="shared" si="27"/>
        <v>-8226.64003</v>
      </c>
      <c r="S84" s="70">
        <f t="shared" si="28"/>
        <v>0</v>
      </c>
      <c r="T84" s="70">
        <f t="shared" si="9"/>
        <v>0</v>
      </c>
      <c r="U84" s="91">
        <f t="shared" si="10"/>
        <v>0</v>
      </c>
      <c r="V84" s="58">
        <f>V85+V86+V91</f>
        <v>3430.822</v>
      </c>
      <c r="W84" s="58">
        <f>W85+W86+W91</f>
        <v>0</v>
      </c>
      <c r="X84" s="58">
        <f>X85+X86+X91</f>
        <v>0</v>
      </c>
      <c r="Y84" s="59">
        <f t="shared" si="11"/>
        <v>0</v>
      </c>
      <c r="Z84" s="58">
        <f t="shared" si="12"/>
        <v>0</v>
      </c>
      <c r="AA84" s="59"/>
      <c r="AB84" s="58">
        <f t="shared" si="14"/>
        <v>0</v>
      </c>
      <c r="AC84" s="59"/>
    </row>
    <row r="85" spans="1:29" ht="21.75" customHeight="1">
      <c r="A85" s="6" t="s">
        <v>98</v>
      </c>
      <c r="B85" s="7" t="s">
        <v>99</v>
      </c>
      <c r="C85" s="81">
        <v>0</v>
      </c>
      <c r="D85" s="81">
        <v>0</v>
      </c>
      <c r="E85" s="51">
        <v>0</v>
      </c>
      <c r="F85" s="51">
        <v>0</v>
      </c>
      <c r="G85" s="52">
        <f t="shared" si="25"/>
        <v>0</v>
      </c>
      <c r="H85" s="47"/>
      <c r="I85" s="52">
        <f t="shared" si="21"/>
        <v>0</v>
      </c>
      <c r="J85" s="53"/>
      <c r="K85" s="28"/>
      <c r="L85" s="71">
        <v>0</v>
      </c>
      <c r="M85" s="71"/>
      <c r="N85" s="71">
        <f t="shared" si="5"/>
        <v>0</v>
      </c>
      <c r="O85" s="73"/>
      <c r="P85" s="71">
        <f t="shared" si="16"/>
        <v>0</v>
      </c>
      <c r="Q85" s="73"/>
      <c r="R85" s="71">
        <f t="shared" si="27"/>
        <v>0</v>
      </c>
      <c r="S85" s="73"/>
      <c r="T85" s="73"/>
      <c r="U85" s="92">
        <f t="shared" si="10"/>
        <v>0</v>
      </c>
      <c r="V85" s="60">
        <v>0</v>
      </c>
      <c r="W85" s="60"/>
      <c r="X85" s="60"/>
      <c r="Y85" s="62"/>
      <c r="Z85" s="60">
        <f t="shared" si="12"/>
        <v>0</v>
      </c>
      <c r="AA85" s="62"/>
      <c r="AB85" s="60">
        <f t="shared" si="14"/>
        <v>0</v>
      </c>
      <c r="AC85" s="62"/>
    </row>
    <row r="86" spans="1:29" ht="21.75" customHeight="1">
      <c r="A86" s="6" t="s">
        <v>100</v>
      </c>
      <c r="B86" s="7" t="s">
        <v>101</v>
      </c>
      <c r="C86" s="81">
        <f>SUM(C87:C90)</f>
        <v>5378.85846</v>
      </c>
      <c r="D86" s="81">
        <f>SUM(D87:D90)</f>
        <v>8226.64003</v>
      </c>
      <c r="E86" s="51">
        <f>SUM(E87:E90)</f>
        <v>5100.8</v>
      </c>
      <c r="F86" s="51">
        <f>SUM(F87:F90)</f>
        <v>5081.575</v>
      </c>
      <c r="G86" s="52">
        <f t="shared" si="25"/>
        <v>-19.225000000000364</v>
      </c>
      <c r="H86" s="47">
        <f>F86/E86*100</f>
        <v>99.62309833751569</v>
      </c>
      <c r="I86" s="52">
        <f t="shared" si="21"/>
        <v>-3145.0650300000007</v>
      </c>
      <c r="J86" s="53">
        <f aca="true" t="shared" si="29" ref="J86:J95">F86/D86*100</f>
        <v>61.76975024395226</v>
      </c>
      <c r="K86" s="28">
        <f>SUM(K87:K90)</f>
        <v>0</v>
      </c>
      <c r="L86" s="71">
        <f>SUM(L87:L90)</f>
        <v>3430.822</v>
      </c>
      <c r="M86" s="71">
        <f>SUM(M87:M90)</f>
        <v>0</v>
      </c>
      <c r="N86" s="71">
        <f t="shared" si="5"/>
        <v>-5100.8</v>
      </c>
      <c r="O86" s="73">
        <f>M86/E86*100</f>
        <v>0</v>
      </c>
      <c r="P86" s="71">
        <f t="shared" si="16"/>
        <v>-5081.575</v>
      </c>
      <c r="Q86" s="73">
        <f t="shared" si="6"/>
        <v>0</v>
      </c>
      <c r="R86" s="71">
        <f t="shared" si="27"/>
        <v>-8226.64003</v>
      </c>
      <c r="S86" s="73">
        <f t="shared" si="28"/>
        <v>0</v>
      </c>
      <c r="T86" s="73">
        <f t="shared" si="9"/>
        <v>0</v>
      </c>
      <c r="U86" s="92">
        <f t="shared" si="10"/>
        <v>0</v>
      </c>
      <c r="V86" s="60">
        <f>SUM(V87:V90)</f>
        <v>3430.822</v>
      </c>
      <c r="W86" s="60">
        <f>SUM(W87:W90)</f>
        <v>0</v>
      </c>
      <c r="X86" s="60">
        <f>SUM(X87:X90)</f>
        <v>0</v>
      </c>
      <c r="Y86" s="62">
        <f t="shared" si="11"/>
        <v>0</v>
      </c>
      <c r="Z86" s="60">
        <f t="shared" si="12"/>
        <v>0</v>
      </c>
      <c r="AA86" s="62"/>
      <c r="AB86" s="60">
        <f t="shared" si="14"/>
        <v>0</v>
      </c>
      <c r="AC86" s="62"/>
    </row>
    <row r="87" spans="1:29" s="14" customFormat="1" ht="21.75" customHeight="1">
      <c r="A87" s="3" t="s">
        <v>100</v>
      </c>
      <c r="B87" s="13" t="s">
        <v>133</v>
      </c>
      <c r="C87" s="80">
        <v>47.6746</v>
      </c>
      <c r="D87" s="80">
        <v>530.91132</v>
      </c>
      <c r="E87" s="46">
        <v>0</v>
      </c>
      <c r="F87" s="46">
        <v>303.6</v>
      </c>
      <c r="G87" s="48">
        <f t="shared" si="25"/>
        <v>303.6</v>
      </c>
      <c r="H87" s="50"/>
      <c r="I87" s="48">
        <f t="shared" si="21"/>
        <v>-227.31132000000002</v>
      </c>
      <c r="J87" s="49">
        <f t="shared" si="29"/>
        <v>57.18469140948059</v>
      </c>
      <c r="K87" s="15"/>
      <c r="L87" s="72">
        <v>0</v>
      </c>
      <c r="M87" s="72"/>
      <c r="N87" s="72">
        <f t="shared" si="5"/>
        <v>0</v>
      </c>
      <c r="O87" s="74"/>
      <c r="P87" s="72">
        <f t="shared" si="16"/>
        <v>-303.6</v>
      </c>
      <c r="Q87" s="74">
        <f t="shared" si="6"/>
        <v>0</v>
      </c>
      <c r="R87" s="72">
        <f t="shared" si="27"/>
        <v>-530.91132</v>
      </c>
      <c r="S87" s="74">
        <f t="shared" si="28"/>
        <v>0</v>
      </c>
      <c r="T87" s="74"/>
      <c r="U87" s="93">
        <f t="shared" si="10"/>
        <v>0</v>
      </c>
      <c r="V87" s="61"/>
      <c r="W87" s="61"/>
      <c r="X87" s="61"/>
      <c r="Y87" s="63"/>
      <c r="Z87" s="61">
        <f t="shared" si="12"/>
        <v>0</v>
      </c>
      <c r="AA87" s="63"/>
      <c r="AB87" s="61">
        <f t="shared" si="14"/>
        <v>0</v>
      </c>
      <c r="AC87" s="63"/>
    </row>
    <row r="88" spans="1:29" s="14" customFormat="1" ht="21.75" customHeight="1">
      <c r="A88" s="3" t="s">
        <v>134</v>
      </c>
      <c r="B88" s="13" t="s">
        <v>103</v>
      </c>
      <c r="C88" s="80">
        <v>2846.71588</v>
      </c>
      <c r="D88" s="80">
        <v>3309.23678</v>
      </c>
      <c r="E88" s="46">
        <v>3000</v>
      </c>
      <c r="F88" s="46">
        <v>2865.175</v>
      </c>
      <c r="G88" s="48">
        <f t="shared" si="25"/>
        <v>-134.82499999999982</v>
      </c>
      <c r="H88" s="50">
        <f aca="true" t="shared" si="30" ref="H88:H95">F88/E88*100</f>
        <v>95.50583333333333</v>
      </c>
      <c r="I88" s="48">
        <f t="shared" si="21"/>
        <v>-444.06178</v>
      </c>
      <c r="J88" s="49">
        <f t="shared" si="29"/>
        <v>86.5811421327186</v>
      </c>
      <c r="K88" s="15"/>
      <c r="L88" s="72">
        <v>2130.822</v>
      </c>
      <c r="M88" s="72"/>
      <c r="N88" s="72">
        <f t="shared" si="5"/>
        <v>-3000</v>
      </c>
      <c r="O88" s="74">
        <f aca="true" t="shared" si="31" ref="O88:O95">M88/E88*100</f>
        <v>0</v>
      </c>
      <c r="P88" s="72">
        <f t="shared" si="16"/>
        <v>-2865.175</v>
      </c>
      <c r="Q88" s="74">
        <f t="shared" si="6"/>
        <v>0</v>
      </c>
      <c r="R88" s="72">
        <f t="shared" si="27"/>
        <v>-3309.23678</v>
      </c>
      <c r="S88" s="74">
        <f t="shared" si="28"/>
        <v>0</v>
      </c>
      <c r="T88" s="74">
        <f t="shared" si="9"/>
        <v>0</v>
      </c>
      <c r="U88" s="93">
        <f t="shared" si="10"/>
        <v>0</v>
      </c>
      <c r="V88" s="61">
        <v>2130.822</v>
      </c>
      <c r="W88" s="61"/>
      <c r="X88" s="61"/>
      <c r="Y88" s="63">
        <f t="shared" si="11"/>
        <v>0</v>
      </c>
      <c r="Z88" s="61">
        <f t="shared" si="12"/>
        <v>0</v>
      </c>
      <c r="AA88" s="63"/>
      <c r="AB88" s="61">
        <f t="shared" si="14"/>
        <v>0</v>
      </c>
      <c r="AC88" s="63"/>
    </row>
    <row r="89" spans="1:29" s="14" customFormat="1" ht="37.5" customHeight="1">
      <c r="A89" s="3" t="s">
        <v>135</v>
      </c>
      <c r="B89" s="13" t="s">
        <v>102</v>
      </c>
      <c r="C89" s="80">
        <v>2340.9405</v>
      </c>
      <c r="D89" s="80">
        <v>1697.2605</v>
      </c>
      <c r="E89" s="46">
        <v>1300</v>
      </c>
      <c r="F89" s="46">
        <v>304</v>
      </c>
      <c r="G89" s="48">
        <f t="shared" si="25"/>
        <v>-996</v>
      </c>
      <c r="H89" s="50">
        <f t="shared" si="30"/>
        <v>23.384615384615383</v>
      </c>
      <c r="I89" s="48">
        <f t="shared" si="21"/>
        <v>-1393.2605</v>
      </c>
      <c r="J89" s="49">
        <f t="shared" si="29"/>
        <v>17.911216339507106</v>
      </c>
      <c r="K89" s="15"/>
      <c r="L89" s="72">
        <v>1300</v>
      </c>
      <c r="M89" s="72"/>
      <c r="N89" s="72">
        <f t="shared" si="5"/>
        <v>-1300</v>
      </c>
      <c r="O89" s="74">
        <f t="shared" si="31"/>
        <v>0</v>
      </c>
      <c r="P89" s="72">
        <f t="shared" si="16"/>
        <v>-304</v>
      </c>
      <c r="Q89" s="74">
        <f t="shared" si="6"/>
        <v>0</v>
      </c>
      <c r="R89" s="72">
        <f t="shared" si="27"/>
        <v>-1697.2605</v>
      </c>
      <c r="S89" s="74">
        <f t="shared" si="28"/>
        <v>0</v>
      </c>
      <c r="T89" s="74">
        <f>M89/L89*100</f>
        <v>0</v>
      </c>
      <c r="U89" s="93">
        <f t="shared" si="10"/>
        <v>0</v>
      </c>
      <c r="V89" s="61">
        <v>1300</v>
      </c>
      <c r="W89" s="61"/>
      <c r="X89" s="61"/>
      <c r="Y89" s="63">
        <f>W89/V89*100</f>
        <v>0</v>
      </c>
      <c r="Z89" s="61">
        <f>W89-M89</f>
        <v>0</v>
      </c>
      <c r="AA89" s="63"/>
      <c r="AB89" s="61">
        <f>X89-W89</f>
        <v>0</v>
      </c>
      <c r="AC89" s="63"/>
    </row>
    <row r="90" spans="1:29" s="14" customFormat="1" ht="29.25" customHeight="1">
      <c r="A90" s="3" t="s">
        <v>136</v>
      </c>
      <c r="B90" s="13" t="s">
        <v>131</v>
      </c>
      <c r="C90" s="80">
        <v>143.52748</v>
      </c>
      <c r="D90" s="80">
        <v>2689.23143</v>
      </c>
      <c r="E90" s="46">
        <v>800.8</v>
      </c>
      <c r="F90" s="46">
        <v>1608.8</v>
      </c>
      <c r="G90" s="48">
        <f t="shared" si="25"/>
        <v>808</v>
      </c>
      <c r="H90" s="50">
        <f t="shared" si="30"/>
        <v>200.89910089910092</v>
      </c>
      <c r="I90" s="48">
        <f t="shared" si="21"/>
        <v>-1080.4314299999999</v>
      </c>
      <c r="J90" s="49">
        <f t="shared" si="29"/>
        <v>59.82378392773731</v>
      </c>
      <c r="K90" s="15"/>
      <c r="L90" s="72">
        <v>0</v>
      </c>
      <c r="M90" s="72"/>
      <c r="N90" s="72">
        <f t="shared" si="5"/>
        <v>-800.8</v>
      </c>
      <c r="O90" s="74">
        <f t="shared" si="31"/>
        <v>0</v>
      </c>
      <c r="P90" s="72">
        <f t="shared" si="16"/>
        <v>-1608.8</v>
      </c>
      <c r="Q90" s="74">
        <f t="shared" si="6"/>
        <v>0</v>
      </c>
      <c r="R90" s="72">
        <f t="shared" si="27"/>
        <v>-2689.23143</v>
      </c>
      <c r="S90" s="74">
        <f t="shared" si="28"/>
        <v>0</v>
      </c>
      <c r="T90" s="74"/>
      <c r="U90" s="93">
        <f>M90-K90</f>
        <v>0</v>
      </c>
      <c r="V90" s="61">
        <v>0</v>
      </c>
      <c r="W90" s="61"/>
      <c r="X90" s="61"/>
      <c r="Y90" s="63"/>
      <c r="Z90" s="61">
        <f>W90-M90</f>
        <v>0</v>
      </c>
      <c r="AA90" s="63"/>
      <c r="AB90" s="61">
        <f>X90-W90</f>
        <v>0</v>
      </c>
      <c r="AC90" s="63"/>
    </row>
    <row r="91" spans="1:29" ht="21.75" customHeight="1">
      <c r="A91" s="6" t="s">
        <v>321</v>
      </c>
      <c r="B91" s="7" t="s">
        <v>320</v>
      </c>
      <c r="C91" s="81">
        <f>C92</f>
        <v>0</v>
      </c>
      <c r="D91" s="81">
        <f>D92</f>
        <v>0</v>
      </c>
      <c r="E91" s="51">
        <f>E92</f>
        <v>0</v>
      </c>
      <c r="F91" s="51">
        <f>F92</f>
        <v>0</v>
      </c>
      <c r="G91" s="52"/>
      <c r="H91" s="47"/>
      <c r="I91" s="52"/>
      <c r="J91" s="53"/>
      <c r="K91" s="28">
        <f>K92</f>
        <v>0</v>
      </c>
      <c r="L91" s="71">
        <f>L92</f>
        <v>0</v>
      </c>
      <c r="M91" s="71">
        <f>M92</f>
        <v>0</v>
      </c>
      <c r="N91" s="71"/>
      <c r="O91" s="73"/>
      <c r="P91" s="71"/>
      <c r="Q91" s="73"/>
      <c r="R91" s="71"/>
      <c r="S91" s="73"/>
      <c r="T91" s="73"/>
      <c r="U91" s="92"/>
      <c r="V91" s="60">
        <f>V92</f>
        <v>0</v>
      </c>
      <c r="W91" s="60">
        <f>W92</f>
        <v>0</v>
      </c>
      <c r="X91" s="60">
        <f>X92</f>
        <v>0</v>
      </c>
      <c r="Y91" s="62"/>
      <c r="Z91" s="60"/>
      <c r="AA91" s="62"/>
      <c r="AB91" s="60"/>
      <c r="AC91" s="62"/>
    </row>
    <row r="92" spans="1:29" s="14" customFormat="1" ht="21.75" customHeight="1">
      <c r="A92" s="3"/>
      <c r="B92" s="13" t="s">
        <v>322</v>
      </c>
      <c r="C92" s="80"/>
      <c r="D92" s="80"/>
      <c r="E92" s="46"/>
      <c r="F92" s="46"/>
      <c r="G92" s="48"/>
      <c r="H92" s="50"/>
      <c r="I92" s="48"/>
      <c r="J92" s="49"/>
      <c r="K92" s="15"/>
      <c r="L92" s="72"/>
      <c r="M92" s="72"/>
      <c r="N92" s="72"/>
      <c r="O92" s="74"/>
      <c r="P92" s="72"/>
      <c r="Q92" s="74"/>
      <c r="R92" s="72"/>
      <c r="S92" s="74"/>
      <c r="T92" s="74"/>
      <c r="U92" s="93"/>
      <c r="V92" s="61"/>
      <c r="W92" s="61"/>
      <c r="X92" s="61"/>
      <c r="Y92" s="63"/>
      <c r="Z92" s="61"/>
      <c r="AA92" s="63"/>
      <c r="AB92" s="61"/>
      <c r="AC92" s="63"/>
    </row>
    <row r="93" spans="1:29" s="1" customFormat="1" ht="22.5" customHeight="1">
      <c r="A93" s="4" t="s">
        <v>46</v>
      </c>
      <c r="B93" s="12" t="s">
        <v>47</v>
      </c>
      <c r="C93" s="79">
        <f>C95+C99+C183+C213+C219+C220+C221+C222</f>
        <v>2956959.2122599995</v>
      </c>
      <c r="D93" s="79">
        <f>D95+D99+D183+D213+D219+D220+D221+D222</f>
        <v>3079701.57592</v>
      </c>
      <c r="E93" s="44">
        <f>E95+E99+E183+E213+E219+E220+E221+E222</f>
        <v>3584240.07915</v>
      </c>
      <c r="F93" s="44">
        <f>F95+F99+F183+F213+F219+F220+F221+F222</f>
        <v>3452250.0064800004</v>
      </c>
      <c r="G93" s="42">
        <f t="shared" si="25"/>
        <v>-131990.07266999967</v>
      </c>
      <c r="H93" s="45">
        <f t="shared" si="30"/>
        <v>96.31748795406303</v>
      </c>
      <c r="I93" s="42">
        <f t="shared" si="21"/>
        <v>372548.43056000024</v>
      </c>
      <c r="J93" s="43">
        <f t="shared" si="29"/>
        <v>112.09690034492088</v>
      </c>
      <c r="K93" s="23">
        <f>K95+K99+K183+K213+K219+K220+K221+K222</f>
        <v>3328216.14</v>
      </c>
      <c r="L93" s="69">
        <f>L95+L99+L183+L213+L219+L220+L221+L222</f>
        <v>4131309.87</v>
      </c>
      <c r="M93" s="69">
        <f>M95+M99+M183+M213+M219+M220+M221+M222</f>
        <v>3328216.14</v>
      </c>
      <c r="N93" s="69">
        <f t="shared" si="5"/>
        <v>-256023.93915</v>
      </c>
      <c r="O93" s="70">
        <f t="shared" si="31"/>
        <v>92.85695339887177</v>
      </c>
      <c r="P93" s="69">
        <f t="shared" si="16"/>
        <v>-124033.86648000032</v>
      </c>
      <c r="Q93" s="70">
        <f t="shared" si="6"/>
        <v>96.4071586285123</v>
      </c>
      <c r="R93" s="69">
        <f t="shared" si="27"/>
        <v>248514.56407999992</v>
      </c>
      <c r="S93" s="70">
        <f t="shared" si="28"/>
        <v>108.06943653317322</v>
      </c>
      <c r="T93" s="70">
        <f>M93/L93*100</f>
        <v>80.56079656886158</v>
      </c>
      <c r="U93" s="91">
        <f>M93-K93</f>
        <v>0</v>
      </c>
      <c r="V93" s="58">
        <f>V95+V99+V183+V213+V219+V220+V221+V222</f>
        <v>3976631.47</v>
      </c>
      <c r="W93" s="58">
        <f>W95+W99+W183+W213+W219+W220+W221+W222</f>
        <v>2614599.74</v>
      </c>
      <c r="X93" s="58">
        <f>X95+X99+X183+X213+X219+X220+X221+X222</f>
        <v>2638154.94</v>
      </c>
      <c r="Y93" s="59">
        <f>W93/V93*100</f>
        <v>65.74910850363511</v>
      </c>
      <c r="Z93" s="58">
        <f>W93-M93</f>
        <v>-713616.3999999999</v>
      </c>
      <c r="AA93" s="59">
        <f>W93/M93*100</f>
        <v>78.55859205105592</v>
      </c>
      <c r="AB93" s="58">
        <f>X93-W93</f>
        <v>23555.19999999972</v>
      </c>
      <c r="AC93" s="59">
        <f>X93/W93*100</f>
        <v>100.90091036266988</v>
      </c>
    </row>
    <row r="94" spans="1:29" s="1" customFormat="1" ht="27.75" customHeight="1">
      <c r="A94" s="10" t="s">
        <v>64</v>
      </c>
      <c r="B94" s="12" t="s">
        <v>65</v>
      </c>
      <c r="C94" s="79">
        <f>C95+C99+C183+C213</f>
        <v>2903755.27285</v>
      </c>
      <c r="D94" s="79">
        <f>D95+D99+D183+D213</f>
        <v>3099676.80953</v>
      </c>
      <c r="E94" s="44">
        <f>E95+E99+E183+E213</f>
        <v>3581082.95678</v>
      </c>
      <c r="F94" s="44">
        <f>F95+F99+F183+F213</f>
        <v>3449076.3600000003</v>
      </c>
      <c r="G94" s="42">
        <f t="shared" si="25"/>
        <v>-132006.5967799998</v>
      </c>
      <c r="H94" s="45">
        <f t="shared" si="30"/>
        <v>96.31377998294973</v>
      </c>
      <c r="I94" s="42">
        <f t="shared" si="21"/>
        <v>349399.55047000013</v>
      </c>
      <c r="J94" s="43">
        <f t="shared" si="29"/>
        <v>111.27212841660675</v>
      </c>
      <c r="K94" s="23">
        <f>K95+K99+K183+K213</f>
        <v>3328216.14</v>
      </c>
      <c r="L94" s="69">
        <f>L95+L99+L183+L213</f>
        <v>4131309.87</v>
      </c>
      <c r="M94" s="69">
        <f>M95+M99+M183+M213</f>
        <v>3328216.14</v>
      </c>
      <c r="N94" s="69">
        <f>M94-E94</f>
        <v>-252866.81678</v>
      </c>
      <c r="O94" s="70">
        <f t="shared" si="31"/>
        <v>92.93881711672577</v>
      </c>
      <c r="P94" s="69">
        <f>M94-F94</f>
        <v>-120860.2200000002</v>
      </c>
      <c r="Q94" s="70">
        <f>M94/F94*100</f>
        <v>96.49586708483311</v>
      </c>
      <c r="R94" s="69">
        <f t="shared" si="27"/>
        <v>228539.33046999993</v>
      </c>
      <c r="S94" s="70">
        <f t="shared" si="28"/>
        <v>107.37300513935364</v>
      </c>
      <c r="T94" s="70">
        <f>M94/L94*100</f>
        <v>80.56079656886158</v>
      </c>
      <c r="U94" s="91">
        <f>M94-K94</f>
        <v>0</v>
      </c>
      <c r="V94" s="58">
        <f>V95+V99+V183+V213</f>
        <v>3976631.47</v>
      </c>
      <c r="W94" s="58">
        <f>W95+W99+W183+W213</f>
        <v>2614599.74</v>
      </c>
      <c r="X94" s="58">
        <f>X95+X99+X183+X213</f>
        <v>2638154.94</v>
      </c>
      <c r="Y94" s="59">
        <f>W94/V94*100</f>
        <v>65.74910850363511</v>
      </c>
      <c r="Z94" s="58">
        <f>W94-M94</f>
        <v>-713616.3999999999</v>
      </c>
      <c r="AA94" s="59">
        <f>W94/M94*100</f>
        <v>78.55859205105592</v>
      </c>
      <c r="AB94" s="58">
        <f>X94-W94</f>
        <v>23555.19999999972</v>
      </c>
      <c r="AC94" s="59">
        <f>X94/W94*100</f>
        <v>100.90091036266988</v>
      </c>
    </row>
    <row r="95" spans="1:29" s="1" customFormat="1" ht="22.5" customHeight="1">
      <c r="A95" s="10" t="s">
        <v>142</v>
      </c>
      <c r="B95" s="5" t="s">
        <v>61</v>
      </c>
      <c r="C95" s="82">
        <v>409467.915</v>
      </c>
      <c r="D95" s="82">
        <v>239104</v>
      </c>
      <c r="E95" s="44">
        <f>SUM(E96:E97)</f>
        <v>314053</v>
      </c>
      <c r="F95" s="44">
        <f>SUM(F96:F97)</f>
        <v>314053</v>
      </c>
      <c r="G95" s="42">
        <f t="shared" si="25"/>
        <v>0</v>
      </c>
      <c r="H95" s="45">
        <f t="shared" si="30"/>
        <v>100</v>
      </c>
      <c r="I95" s="42">
        <f t="shared" si="21"/>
        <v>74949</v>
      </c>
      <c r="J95" s="43">
        <f t="shared" si="29"/>
        <v>131.34577422376873</v>
      </c>
      <c r="K95" s="24">
        <f>SUM(K96:K97)</f>
        <v>744</v>
      </c>
      <c r="L95" s="69">
        <v>1704</v>
      </c>
      <c r="M95" s="69">
        <f>SUM(M96:M97)</f>
        <v>744</v>
      </c>
      <c r="N95" s="69">
        <f>M95-E95</f>
        <v>-313309</v>
      </c>
      <c r="O95" s="70">
        <f t="shared" si="31"/>
        <v>0.2369026883997287</v>
      </c>
      <c r="P95" s="69">
        <f>M95-F95</f>
        <v>-313309</v>
      </c>
      <c r="Q95" s="70">
        <f>M95/F95*100</f>
        <v>0.2369026883997287</v>
      </c>
      <c r="R95" s="69">
        <f t="shared" si="27"/>
        <v>-238360</v>
      </c>
      <c r="S95" s="70">
        <f t="shared" si="28"/>
        <v>0.31116167023554603</v>
      </c>
      <c r="T95" s="70">
        <f>M95/L95*100</f>
        <v>43.66197183098591</v>
      </c>
      <c r="U95" s="91">
        <f>M95-K95</f>
        <v>0</v>
      </c>
      <c r="V95" s="58">
        <v>4818</v>
      </c>
      <c r="W95" s="58">
        <f>W96+W97</f>
        <v>3216</v>
      </c>
      <c r="X95" s="58">
        <f>X96+X97</f>
        <v>4884</v>
      </c>
      <c r="Y95" s="59">
        <f>W95/V95*100</f>
        <v>66.74968866749688</v>
      </c>
      <c r="Z95" s="58">
        <f>W95-M95</f>
        <v>2472</v>
      </c>
      <c r="AA95" s="59">
        <f>W95/M95*100</f>
        <v>432.258064516129</v>
      </c>
      <c r="AB95" s="58">
        <f>X95-W95</f>
        <v>1668</v>
      </c>
      <c r="AC95" s="59">
        <f>X95/W95*100</f>
        <v>151.86567164179107</v>
      </c>
    </row>
    <row r="96" spans="1:29" ht="22.5" customHeight="1">
      <c r="A96" s="6" t="s">
        <v>143</v>
      </c>
      <c r="B96" s="25" t="s">
        <v>104</v>
      </c>
      <c r="C96" s="83"/>
      <c r="D96" s="83"/>
      <c r="E96" s="54">
        <v>124453</v>
      </c>
      <c r="F96" s="54">
        <v>124453</v>
      </c>
      <c r="G96" s="52">
        <f>F96-E96</f>
        <v>0</v>
      </c>
      <c r="H96" s="47">
        <f>F96/E96*100</f>
        <v>100</v>
      </c>
      <c r="I96" s="52">
        <f>F96-D96</f>
        <v>124453</v>
      </c>
      <c r="J96" s="53"/>
      <c r="K96" s="26">
        <v>744</v>
      </c>
      <c r="L96" s="71"/>
      <c r="M96" s="71">
        <v>744</v>
      </c>
      <c r="N96" s="71"/>
      <c r="O96" s="73"/>
      <c r="P96" s="71"/>
      <c r="Q96" s="73"/>
      <c r="R96" s="71"/>
      <c r="S96" s="73"/>
      <c r="T96" s="73"/>
      <c r="U96" s="92"/>
      <c r="V96" s="60"/>
      <c r="W96" s="60">
        <v>3216</v>
      </c>
      <c r="X96" s="60">
        <v>4884</v>
      </c>
      <c r="Y96" s="62"/>
      <c r="Z96" s="60"/>
      <c r="AA96" s="62"/>
      <c r="AB96" s="60"/>
      <c r="AC96" s="62"/>
    </row>
    <row r="97" spans="1:29" ht="22.5" customHeight="1">
      <c r="A97" s="6" t="s">
        <v>318</v>
      </c>
      <c r="B97" s="25" t="s">
        <v>317</v>
      </c>
      <c r="C97" s="83"/>
      <c r="D97" s="83"/>
      <c r="E97" s="54">
        <f>E98</f>
        <v>189600</v>
      </c>
      <c r="F97" s="54">
        <f>F98</f>
        <v>189600</v>
      </c>
      <c r="G97" s="52">
        <f>F97-E97</f>
        <v>0</v>
      </c>
      <c r="H97" s="47">
        <f>F97/E97*100</f>
        <v>100</v>
      </c>
      <c r="I97" s="52">
        <f>F97-D97</f>
        <v>189600</v>
      </c>
      <c r="J97" s="53"/>
      <c r="K97" s="26">
        <f>K98</f>
        <v>0</v>
      </c>
      <c r="L97" s="26">
        <f>L98</f>
        <v>0</v>
      </c>
      <c r="M97" s="26">
        <f>M98</f>
        <v>0</v>
      </c>
      <c r="N97" s="71"/>
      <c r="O97" s="73"/>
      <c r="P97" s="71"/>
      <c r="Q97" s="73"/>
      <c r="R97" s="71"/>
      <c r="S97" s="73"/>
      <c r="T97" s="73"/>
      <c r="U97" s="92"/>
      <c r="V97" s="60">
        <f>V98</f>
        <v>0</v>
      </c>
      <c r="W97" s="60">
        <f>W98</f>
        <v>0</v>
      </c>
      <c r="X97" s="60">
        <f>X98</f>
        <v>0</v>
      </c>
      <c r="Y97" s="62"/>
      <c r="Z97" s="60"/>
      <c r="AA97" s="62"/>
      <c r="AB97" s="60"/>
      <c r="AC97" s="62"/>
    </row>
    <row r="98" spans="1:29" s="14" customFormat="1" ht="46.5" customHeight="1">
      <c r="A98" s="3"/>
      <c r="B98" s="13" t="s">
        <v>319</v>
      </c>
      <c r="C98" s="80"/>
      <c r="D98" s="80"/>
      <c r="E98" s="46">
        <v>189600</v>
      </c>
      <c r="F98" s="46">
        <v>189600</v>
      </c>
      <c r="G98" s="48"/>
      <c r="H98" s="50"/>
      <c r="I98" s="48"/>
      <c r="J98" s="49"/>
      <c r="K98" s="15"/>
      <c r="L98" s="72"/>
      <c r="M98" s="72"/>
      <c r="N98" s="72"/>
      <c r="O98" s="74"/>
      <c r="P98" s="72"/>
      <c r="Q98" s="74"/>
      <c r="R98" s="72"/>
      <c r="S98" s="74"/>
      <c r="T98" s="74"/>
      <c r="U98" s="93"/>
      <c r="V98" s="61"/>
      <c r="W98" s="61"/>
      <c r="X98" s="61"/>
      <c r="Y98" s="63"/>
      <c r="Z98" s="61"/>
      <c r="AA98" s="63"/>
      <c r="AB98" s="61"/>
      <c r="AC98" s="63"/>
    </row>
    <row r="99" spans="1:29" s="1" customFormat="1" ht="31.5" customHeight="1">
      <c r="A99" s="4" t="s">
        <v>144</v>
      </c>
      <c r="B99" s="5" t="s">
        <v>62</v>
      </c>
      <c r="C99" s="79">
        <v>631545.65167</v>
      </c>
      <c r="D99" s="79">
        <v>943890.2418</v>
      </c>
      <c r="E99" s="42">
        <f>E100+E104+E105+E106+E110+E112+E113+E115+E118+E119+E120+E121+E122+E123+E129+E130+E134+E147</f>
        <v>1274279.25678</v>
      </c>
      <c r="F99" s="42">
        <f>F100+F104+F105+F106+F110+F112+F113+F115+F118+F119+F120+F121+F122+F123+F129+F130+F134+F147</f>
        <v>1144447.66</v>
      </c>
      <c r="G99" s="42">
        <f>F99-E99</f>
        <v>-129831.59678000002</v>
      </c>
      <c r="H99" s="45">
        <f>F99/E99*100</f>
        <v>89.81137014596989</v>
      </c>
      <c r="I99" s="42">
        <f>F99-D99</f>
        <v>200557.41819999996</v>
      </c>
      <c r="J99" s="43">
        <f>F99/D99*100</f>
        <v>121.24795970107041</v>
      </c>
      <c r="K99" s="106">
        <f>K100+K104+K105+K106+K110+K112+K113+K115+K118+K119+K120+K121+K122+K123+K129+K130+K134+K147</f>
        <v>1425247.1400000001</v>
      </c>
      <c r="L99" s="69">
        <v>2220109.87</v>
      </c>
      <c r="M99" s="69">
        <f>M100+M104+M105+M106+M110+M112+M113+M115+M118+M119+M120+M121+M122+M123+M129+M130+M134+M147</f>
        <v>1425247.1400000001</v>
      </c>
      <c r="N99" s="69">
        <f>M99-E99</f>
        <v>150967.8832200002</v>
      </c>
      <c r="O99" s="70">
        <f>M99/E99*100</f>
        <v>111.84731544649668</v>
      </c>
      <c r="P99" s="69">
        <f>M99-F99</f>
        <v>280799.4800000002</v>
      </c>
      <c r="Q99" s="70">
        <f>M99/F99*100</f>
        <v>124.53580795472989</v>
      </c>
      <c r="R99" s="69">
        <f>M99-D99</f>
        <v>481356.89820000017</v>
      </c>
      <c r="S99" s="70">
        <f>M99/D99*100</f>
        <v>150.99712624235332</v>
      </c>
      <c r="T99" s="70">
        <f>M99/L99*100</f>
        <v>64.19714444132443</v>
      </c>
      <c r="U99" s="91">
        <f>M99-K99</f>
        <v>0</v>
      </c>
      <c r="V99" s="58">
        <v>2066284.4700000002</v>
      </c>
      <c r="W99" s="58">
        <f>W100+W104+W105+W106+W110+W112+W113+W115+W118+W119+W120+W121+W122+W123+W129+W130+W134+W147</f>
        <v>714615.74</v>
      </c>
      <c r="X99" s="58">
        <f>X100+X104+X105+X106+X110+X112+X113+X115+X118+X119+X120+X121+X122+X123+X129+X130+X134+X147</f>
        <v>716758.94</v>
      </c>
      <c r="Y99" s="59">
        <f>W99/V99*100</f>
        <v>34.58457682741041</v>
      </c>
      <c r="Z99" s="58">
        <f>W99-M99</f>
        <v>-710631.4000000001</v>
      </c>
      <c r="AA99" s="59">
        <f>W99/M99*100</f>
        <v>50.13977716173491</v>
      </c>
      <c r="AB99" s="58">
        <f>X99-W99</f>
        <v>2143.1999999999534</v>
      </c>
      <c r="AC99" s="59">
        <f>X99/W99*100</f>
        <v>100.29990943104612</v>
      </c>
    </row>
    <row r="100" spans="1:29" ht="54" customHeight="1">
      <c r="A100" s="101" t="s">
        <v>145</v>
      </c>
      <c r="B100" s="102" t="s">
        <v>123</v>
      </c>
      <c r="C100" s="83"/>
      <c r="D100" s="83"/>
      <c r="E100" s="52">
        <f>SUM(E101:E103)</f>
        <v>78544.95999999999</v>
      </c>
      <c r="F100" s="52">
        <f>SUM(F101:F103)</f>
        <v>74965.06</v>
      </c>
      <c r="G100" s="52"/>
      <c r="H100" s="47"/>
      <c r="I100" s="52"/>
      <c r="J100" s="53"/>
      <c r="K100" s="35">
        <f>SUM(K101:K103)</f>
        <v>42307</v>
      </c>
      <c r="L100" s="75"/>
      <c r="M100" s="100">
        <f>SUM(M101:M103)</f>
        <v>42307</v>
      </c>
      <c r="N100" s="71"/>
      <c r="O100" s="73"/>
      <c r="P100" s="71"/>
      <c r="Q100" s="73"/>
      <c r="R100" s="71"/>
      <c r="S100" s="73"/>
      <c r="T100" s="73"/>
      <c r="U100" s="92"/>
      <c r="V100" s="64"/>
      <c r="W100" s="98">
        <f>SUM(W101:W103)</f>
        <v>47465</v>
      </c>
      <c r="X100" s="98">
        <f>SUM(X101:X103)</f>
        <v>49431</v>
      </c>
      <c r="Y100" s="62"/>
      <c r="Z100" s="60"/>
      <c r="AA100" s="62"/>
      <c r="AB100" s="60"/>
      <c r="AC100" s="62"/>
    </row>
    <row r="101" spans="1:29" s="14" customFormat="1" ht="30" customHeight="1">
      <c r="A101" s="105"/>
      <c r="B101" s="27" t="s">
        <v>323</v>
      </c>
      <c r="C101" s="84"/>
      <c r="D101" s="84"/>
      <c r="E101" s="48">
        <v>73504</v>
      </c>
      <c r="F101" s="48">
        <v>71358</v>
      </c>
      <c r="G101" s="48"/>
      <c r="H101" s="50"/>
      <c r="I101" s="48"/>
      <c r="J101" s="49"/>
      <c r="K101" s="36">
        <v>42307</v>
      </c>
      <c r="L101" s="76"/>
      <c r="M101" s="99">
        <v>42307</v>
      </c>
      <c r="N101" s="72"/>
      <c r="O101" s="74"/>
      <c r="P101" s="72"/>
      <c r="Q101" s="74"/>
      <c r="R101" s="72"/>
      <c r="S101" s="74"/>
      <c r="T101" s="74"/>
      <c r="U101" s="93"/>
      <c r="V101" s="65"/>
      <c r="W101" s="97">
        <v>47465</v>
      </c>
      <c r="X101" s="97">
        <v>49431</v>
      </c>
      <c r="Y101" s="63"/>
      <c r="Z101" s="61"/>
      <c r="AA101" s="63"/>
      <c r="AB101" s="61"/>
      <c r="AC101" s="63"/>
    </row>
    <row r="102" spans="1:29" s="14" customFormat="1" ht="23.25" customHeight="1">
      <c r="A102" s="103"/>
      <c r="B102" s="27" t="s">
        <v>324</v>
      </c>
      <c r="C102" s="84"/>
      <c r="D102" s="84"/>
      <c r="E102" s="48">
        <v>4286.9</v>
      </c>
      <c r="F102" s="48">
        <v>2853</v>
      </c>
      <c r="G102" s="48"/>
      <c r="H102" s="50"/>
      <c r="I102" s="48"/>
      <c r="J102" s="49"/>
      <c r="K102" s="36"/>
      <c r="L102" s="76"/>
      <c r="M102" s="99"/>
      <c r="N102" s="72"/>
      <c r="O102" s="74"/>
      <c r="P102" s="72"/>
      <c r="Q102" s="74"/>
      <c r="R102" s="72"/>
      <c r="S102" s="74"/>
      <c r="T102" s="74"/>
      <c r="U102" s="93"/>
      <c r="V102" s="65"/>
      <c r="W102" s="97"/>
      <c r="X102" s="97"/>
      <c r="Y102" s="63"/>
      <c r="Z102" s="61"/>
      <c r="AA102" s="63"/>
      <c r="AB102" s="61"/>
      <c r="AC102" s="63"/>
    </row>
    <row r="103" spans="1:29" s="14" customFormat="1" ht="58.5" customHeight="1">
      <c r="A103" s="103"/>
      <c r="B103" s="27" t="s">
        <v>325</v>
      </c>
      <c r="C103" s="84"/>
      <c r="D103" s="84"/>
      <c r="E103" s="48">
        <v>754.06</v>
      </c>
      <c r="F103" s="48">
        <v>754.06</v>
      </c>
      <c r="G103" s="48"/>
      <c r="H103" s="50"/>
      <c r="I103" s="48"/>
      <c r="J103" s="49"/>
      <c r="K103" s="36"/>
      <c r="L103" s="76"/>
      <c r="M103" s="99"/>
      <c r="N103" s="72"/>
      <c r="O103" s="74"/>
      <c r="P103" s="72"/>
      <c r="Q103" s="74"/>
      <c r="R103" s="72"/>
      <c r="S103" s="74"/>
      <c r="T103" s="74"/>
      <c r="U103" s="93"/>
      <c r="V103" s="65"/>
      <c r="W103" s="97"/>
      <c r="X103" s="97"/>
      <c r="Y103" s="63"/>
      <c r="Z103" s="61"/>
      <c r="AA103" s="63"/>
      <c r="AB103" s="61"/>
      <c r="AC103" s="63"/>
    </row>
    <row r="104" spans="1:29" ht="68.25" customHeight="1">
      <c r="A104" s="104" t="s">
        <v>343</v>
      </c>
      <c r="B104" s="102" t="s">
        <v>326</v>
      </c>
      <c r="C104" s="83"/>
      <c r="D104" s="83"/>
      <c r="E104" s="52"/>
      <c r="F104" s="48"/>
      <c r="G104" s="52"/>
      <c r="H104" s="47"/>
      <c r="I104" s="52"/>
      <c r="J104" s="53"/>
      <c r="K104" s="35"/>
      <c r="L104" s="75"/>
      <c r="M104" s="100"/>
      <c r="N104" s="71"/>
      <c r="O104" s="73"/>
      <c r="P104" s="71"/>
      <c r="Q104" s="73"/>
      <c r="R104" s="71"/>
      <c r="S104" s="73"/>
      <c r="T104" s="73"/>
      <c r="U104" s="92"/>
      <c r="V104" s="64"/>
      <c r="W104" s="98"/>
      <c r="X104" s="98"/>
      <c r="Y104" s="62"/>
      <c r="Z104" s="60"/>
      <c r="AA104" s="62"/>
      <c r="AB104" s="60"/>
      <c r="AC104" s="62"/>
    </row>
    <row r="105" spans="1:29" ht="54.75" customHeight="1">
      <c r="A105" s="104" t="s">
        <v>146</v>
      </c>
      <c r="B105" s="102" t="s">
        <v>124</v>
      </c>
      <c r="C105" s="83"/>
      <c r="D105" s="83"/>
      <c r="E105" s="52">
        <v>167523.67678</v>
      </c>
      <c r="F105" s="52">
        <v>66986</v>
      </c>
      <c r="G105" s="52"/>
      <c r="H105" s="47"/>
      <c r="I105" s="52"/>
      <c r="J105" s="53"/>
      <c r="K105" s="35">
        <f>109763+78239.42</f>
        <v>188002.41999999998</v>
      </c>
      <c r="L105" s="75"/>
      <c r="M105" s="100">
        <f>109763+78239.42</f>
        <v>188002.41999999998</v>
      </c>
      <c r="N105" s="71"/>
      <c r="O105" s="73"/>
      <c r="P105" s="71"/>
      <c r="Q105" s="73"/>
      <c r="R105" s="71"/>
      <c r="S105" s="73"/>
      <c r="T105" s="73"/>
      <c r="U105" s="92"/>
      <c r="V105" s="64"/>
      <c r="W105" s="98">
        <f>33531.18</f>
        <v>33531.18</v>
      </c>
      <c r="X105" s="98"/>
      <c r="Y105" s="62"/>
      <c r="Z105" s="60"/>
      <c r="AA105" s="62"/>
      <c r="AB105" s="60"/>
      <c r="AC105" s="62"/>
    </row>
    <row r="106" spans="1:29" ht="31.5" customHeight="1">
      <c r="A106" s="104" t="s">
        <v>147</v>
      </c>
      <c r="B106" s="95" t="s">
        <v>148</v>
      </c>
      <c r="C106" s="83"/>
      <c r="D106" s="83"/>
      <c r="E106" s="52">
        <f>SUM(E107:E109)</f>
        <v>813.82</v>
      </c>
      <c r="F106" s="52">
        <f>SUM(F107:F109)</f>
        <v>545.8</v>
      </c>
      <c r="G106" s="52"/>
      <c r="H106" s="47"/>
      <c r="I106" s="52"/>
      <c r="J106" s="53"/>
      <c r="K106" s="35">
        <f>SUM(K107:K109)</f>
        <v>0</v>
      </c>
      <c r="L106" s="75"/>
      <c r="M106" s="100">
        <f>SUM(M107:M109)</f>
        <v>0</v>
      </c>
      <c r="N106" s="71"/>
      <c r="O106" s="73"/>
      <c r="P106" s="71"/>
      <c r="Q106" s="73"/>
      <c r="R106" s="71"/>
      <c r="S106" s="73"/>
      <c r="T106" s="73"/>
      <c r="U106" s="92"/>
      <c r="V106" s="64"/>
      <c r="W106" s="98">
        <f>SUM(W107:W109)</f>
        <v>0</v>
      </c>
      <c r="X106" s="98">
        <f>SUM(X107:X109)</f>
        <v>420</v>
      </c>
      <c r="Y106" s="62"/>
      <c r="Z106" s="60"/>
      <c r="AA106" s="62"/>
      <c r="AB106" s="60"/>
      <c r="AC106" s="62"/>
    </row>
    <row r="107" spans="1:29" s="14" customFormat="1" ht="42.75" customHeight="1">
      <c r="A107" s="103"/>
      <c r="B107" s="27" t="s">
        <v>355</v>
      </c>
      <c r="C107" s="84"/>
      <c r="D107" s="84"/>
      <c r="E107" s="48">
        <v>485.8</v>
      </c>
      <c r="F107" s="48">
        <v>272.8</v>
      </c>
      <c r="G107" s="48"/>
      <c r="H107" s="50"/>
      <c r="I107" s="48"/>
      <c r="J107" s="49"/>
      <c r="K107" s="36"/>
      <c r="L107" s="76"/>
      <c r="M107" s="99"/>
      <c r="N107" s="72"/>
      <c r="O107" s="74"/>
      <c r="P107" s="72"/>
      <c r="Q107" s="74"/>
      <c r="R107" s="72"/>
      <c r="S107" s="74"/>
      <c r="T107" s="74"/>
      <c r="U107" s="93"/>
      <c r="V107" s="65"/>
      <c r="W107" s="97"/>
      <c r="X107" s="97">
        <v>420</v>
      </c>
      <c r="Y107" s="63"/>
      <c r="Z107" s="61"/>
      <c r="AA107" s="63"/>
      <c r="AB107" s="61"/>
      <c r="AC107" s="63"/>
    </row>
    <row r="108" spans="1:29" s="14" customFormat="1" ht="42.75" customHeight="1">
      <c r="A108" s="103"/>
      <c r="B108" s="27" t="s">
        <v>358</v>
      </c>
      <c r="C108" s="84"/>
      <c r="D108" s="84"/>
      <c r="E108" s="48">
        <v>223.02</v>
      </c>
      <c r="F108" s="48">
        <v>189</v>
      </c>
      <c r="G108" s="48"/>
      <c r="H108" s="50"/>
      <c r="I108" s="48"/>
      <c r="J108" s="49"/>
      <c r="K108" s="36"/>
      <c r="L108" s="76"/>
      <c r="M108" s="99"/>
      <c r="N108" s="72"/>
      <c r="O108" s="74"/>
      <c r="P108" s="72"/>
      <c r="Q108" s="74"/>
      <c r="R108" s="72"/>
      <c r="S108" s="74"/>
      <c r="T108" s="74"/>
      <c r="U108" s="93"/>
      <c r="V108" s="65"/>
      <c r="W108" s="97"/>
      <c r="X108" s="97"/>
      <c r="Y108" s="63"/>
      <c r="Z108" s="61"/>
      <c r="AA108" s="63"/>
      <c r="AB108" s="61"/>
      <c r="AC108" s="63"/>
    </row>
    <row r="109" spans="1:29" s="14" customFormat="1" ht="42.75" customHeight="1">
      <c r="A109" s="103"/>
      <c r="B109" s="27" t="s">
        <v>359</v>
      </c>
      <c r="C109" s="84"/>
      <c r="D109" s="84"/>
      <c r="E109" s="48">
        <v>105</v>
      </c>
      <c r="F109" s="48">
        <v>84</v>
      </c>
      <c r="G109" s="48"/>
      <c r="H109" s="50"/>
      <c r="I109" s="48"/>
      <c r="J109" s="49"/>
      <c r="K109" s="36"/>
      <c r="L109" s="76"/>
      <c r="M109" s="99"/>
      <c r="N109" s="72"/>
      <c r="O109" s="74"/>
      <c r="P109" s="72"/>
      <c r="Q109" s="74"/>
      <c r="R109" s="72"/>
      <c r="S109" s="74"/>
      <c r="T109" s="74"/>
      <c r="U109" s="93"/>
      <c r="V109" s="65"/>
      <c r="W109" s="97"/>
      <c r="X109" s="97"/>
      <c r="Y109" s="63"/>
      <c r="Z109" s="61"/>
      <c r="AA109" s="63"/>
      <c r="AB109" s="61"/>
      <c r="AC109" s="63"/>
    </row>
    <row r="110" spans="1:29" ht="32.25" customHeight="1">
      <c r="A110" s="104" t="s">
        <v>344</v>
      </c>
      <c r="B110" s="95" t="s">
        <v>327</v>
      </c>
      <c r="C110" s="83"/>
      <c r="D110" s="83"/>
      <c r="E110" s="52">
        <f>SUM(E111)</f>
        <v>0</v>
      </c>
      <c r="F110" s="52">
        <f>SUM(F111)</f>
        <v>0</v>
      </c>
      <c r="G110" s="52"/>
      <c r="H110" s="47"/>
      <c r="I110" s="52"/>
      <c r="J110" s="53"/>
      <c r="K110" s="35">
        <f>SUM(K111)</f>
        <v>0</v>
      </c>
      <c r="L110" s="75"/>
      <c r="M110" s="100">
        <f>SUM(M111)</f>
        <v>0</v>
      </c>
      <c r="N110" s="71"/>
      <c r="O110" s="73"/>
      <c r="P110" s="71"/>
      <c r="Q110" s="73"/>
      <c r="R110" s="71"/>
      <c r="S110" s="73"/>
      <c r="T110" s="73"/>
      <c r="U110" s="92"/>
      <c r="V110" s="64"/>
      <c r="W110" s="98">
        <f>SUM(W111)</f>
        <v>0</v>
      </c>
      <c r="X110" s="98">
        <f>SUM(X111)</f>
        <v>0</v>
      </c>
      <c r="Y110" s="62"/>
      <c r="Z110" s="60"/>
      <c r="AA110" s="62"/>
      <c r="AB110" s="60"/>
      <c r="AC110" s="62"/>
    </row>
    <row r="111" spans="1:29" s="14" customFormat="1" ht="32.25" customHeight="1">
      <c r="A111" s="103"/>
      <c r="B111" s="27" t="s">
        <v>207</v>
      </c>
      <c r="C111" s="84"/>
      <c r="D111" s="84"/>
      <c r="E111" s="48"/>
      <c r="F111" s="48"/>
      <c r="G111" s="48"/>
      <c r="H111" s="50"/>
      <c r="I111" s="48"/>
      <c r="J111" s="49"/>
      <c r="K111" s="36"/>
      <c r="L111" s="76"/>
      <c r="M111" s="99"/>
      <c r="N111" s="72"/>
      <c r="O111" s="74"/>
      <c r="P111" s="72"/>
      <c r="Q111" s="74"/>
      <c r="R111" s="72"/>
      <c r="S111" s="74"/>
      <c r="T111" s="74"/>
      <c r="U111" s="93"/>
      <c r="V111" s="65"/>
      <c r="W111" s="97"/>
      <c r="X111" s="97"/>
      <c r="Y111" s="63"/>
      <c r="Z111" s="61"/>
      <c r="AA111" s="63"/>
      <c r="AB111" s="61"/>
      <c r="AC111" s="63"/>
    </row>
    <row r="112" spans="1:29" ht="30.75" customHeight="1">
      <c r="A112" s="104" t="s">
        <v>149</v>
      </c>
      <c r="B112" s="95" t="s">
        <v>150</v>
      </c>
      <c r="C112" s="83"/>
      <c r="D112" s="83"/>
      <c r="E112" s="52"/>
      <c r="F112" s="52"/>
      <c r="G112" s="52"/>
      <c r="H112" s="47"/>
      <c r="I112" s="52"/>
      <c r="J112" s="53"/>
      <c r="K112" s="35"/>
      <c r="L112" s="75"/>
      <c r="M112" s="100"/>
      <c r="N112" s="71"/>
      <c r="O112" s="73"/>
      <c r="P112" s="71"/>
      <c r="Q112" s="73"/>
      <c r="R112" s="71"/>
      <c r="S112" s="73"/>
      <c r="T112" s="73"/>
      <c r="U112" s="92"/>
      <c r="V112" s="64"/>
      <c r="W112" s="98"/>
      <c r="X112" s="98"/>
      <c r="Y112" s="62"/>
      <c r="Z112" s="60"/>
      <c r="AA112" s="62"/>
      <c r="AB112" s="60"/>
      <c r="AC112" s="62"/>
    </row>
    <row r="113" spans="1:29" ht="32.25" customHeight="1">
      <c r="A113" s="104" t="s">
        <v>151</v>
      </c>
      <c r="B113" s="95" t="s">
        <v>152</v>
      </c>
      <c r="C113" s="83"/>
      <c r="D113" s="83"/>
      <c r="E113" s="52">
        <f>SUM(E114)</f>
        <v>0</v>
      </c>
      <c r="F113" s="52">
        <f>SUM(F114)</f>
        <v>0</v>
      </c>
      <c r="G113" s="52"/>
      <c r="H113" s="47"/>
      <c r="I113" s="52"/>
      <c r="J113" s="53"/>
      <c r="K113" s="35">
        <f>SUM(K114)</f>
        <v>2026</v>
      </c>
      <c r="L113" s="75"/>
      <c r="M113" s="100">
        <f>SUM(M114)</f>
        <v>2026</v>
      </c>
      <c r="N113" s="71"/>
      <c r="O113" s="73"/>
      <c r="P113" s="71"/>
      <c r="Q113" s="73"/>
      <c r="R113" s="71"/>
      <c r="S113" s="73"/>
      <c r="T113" s="73"/>
      <c r="U113" s="92"/>
      <c r="V113" s="64"/>
      <c r="W113" s="98">
        <f>SUM(W114)</f>
        <v>3019</v>
      </c>
      <c r="X113" s="98">
        <f>SUM(X114)</f>
        <v>0</v>
      </c>
      <c r="Y113" s="62"/>
      <c r="Z113" s="60"/>
      <c r="AA113" s="62"/>
      <c r="AB113" s="60"/>
      <c r="AC113" s="62"/>
    </row>
    <row r="114" spans="1:29" s="14" customFormat="1" ht="44.25" customHeight="1">
      <c r="A114" s="103"/>
      <c r="B114" s="27" t="s">
        <v>203</v>
      </c>
      <c r="C114" s="84"/>
      <c r="D114" s="84"/>
      <c r="E114" s="48"/>
      <c r="F114" s="48"/>
      <c r="G114" s="48"/>
      <c r="H114" s="50"/>
      <c r="I114" s="48"/>
      <c r="J114" s="49"/>
      <c r="K114" s="36">
        <v>2026</v>
      </c>
      <c r="L114" s="76"/>
      <c r="M114" s="99">
        <v>2026</v>
      </c>
      <c r="N114" s="72"/>
      <c r="O114" s="74"/>
      <c r="P114" s="72"/>
      <c r="Q114" s="74"/>
      <c r="R114" s="72"/>
      <c r="S114" s="74"/>
      <c r="T114" s="74"/>
      <c r="U114" s="93"/>
      <c r="V114" s="65"/>
      <c r="W114" s="97">
        <v>3019</v>
      </c>
      <c r="X114" s="97"/>
      <c r="Y114" s="63"/>
      <c r="Z114" s="61"/>
      <c r="AA114" s="63"/>
      <c r="AB114" s="61"/>
      <c r="AC114" s="63"/>
    </row>
    <row r="115" spans="1:29" ht="33" customHeight="1">
      <c r="A115" s="104" t="s">
        <v>209</v>
      </c>
      <c r="B115" s="95" t="s">
        <v>208</v>
      </c>
      <c r="C115" s="83"/>
      <c r="D115" s="83"/>
      <c r="E115" s="52">
        <f>SUM(E116:E117)</f>
        <v>2259.17</v>
      </c>
      <c r="F115" s="52">
        <f>SUM(F116:F117)</f>
        <v>1773</v>
      </c>
      <c r="G115" s="52"/>
      <c r="H115" s="47"/>
      <c r="I115" s="52"/>
      <c r="J115" s="53"/>
      <c r="K115" s="35">
        <f>SUM(K116:K117)</f>
        <v>0</v>
      </c>
      <c r="L115" s="75"/>
      <c r="M115" s="100">
        <f>SUM(M116:M117)</f>
        <v>0</v>
      </c>
      <c r="N115" s="71"/>
      <c r="O115" s="73"/>
      <c r="P115" s="71"/>
      <c r="Q115" s="73"/>
      <c r="R115" s="71"/>
      <c r="S115" s="73"/>
      <c r="T115" s="73"/>
      <c r="U115" s="92"/>
      <c r="V115" s="64"/>
      <c r="W115" s="98">
        <f>SUM(W116:W117)</f>
        <v>36031.43</v>
      </c>
      <c r="X115" s="98">
        <f>SUM(X116:X117)</f>
        <v>0</v>
      </c>
      <c r="Y115" s="62"/>
      <c r="Z115" s="60"/>
      <c r="AA115" s="62"/>
      <c r="AB115" s="60"/>
      <c r="AC115" s="62"/>
    </row>
    <row r="116" spans="1:29" s="14" customFormat="1" ht="29.25" customHeight="1">
      <c r="A116" s="103"/>
      <c r="B116" s="27" t="s">
        <v>210</v>
      </c>
      <c r="C116" s="84"/>
      <c r="D116" s="84"/>
      <c r="E116" s="48">
        <v>2259.17</v>
      </c>
      <c r="F116" s="48">
        <v>1773</v>
      </c>
      <c r="G116" s="48"/>
      <c r="H116" s="50"/>
      <c r="I116" s="48"/>
      <c r="J116" s="49"/>
      <c r="K116" s="36"/>
      <c r="L116" s="76"/>
      <c r="M116" s="99"/>
      <c r="N116" s="72"/>
      <c r="O116" s="74"/>
      <c r="P116" s="72"/>
      <c r="Q116" s="74"/>
      <c r="R116" s="72"/>
      <c r="S116" s="74"/>
      <c r="T116" s="74"/>
      <c r="U116" s="93"/>
      <c r="V116" s="65"/>
      <c r="W116" s="97">
        <v>35739.43</v>
      </c>
      <c r="X116" s="97"/>
      <c r="Y116" s="63"/>
      <c r="Z116" s="61"/>
      <c r="AA116" s="63"/>
      <c r="AB116" s="61"/>
      <c r="AC116" s="63"/>
    </row>
    <row r="117" spans="1:29" s="14" customFormat="1" ht="54.75" customHeight="1">
      <c r="A117" s="103"/>
      <c r="B117" s="27" t="s">
        <v>211</v>
      </c>
      <c r="C117" s="84"/>
      <c r="D117" s="84"/>
      <c r="E117" s="48"/>
      <c r="F117" s="48"/>
      <c r="G117" s="48"/>
      <c r="H117" s="50"/>
      <c r="I117" s="48"/>
      <c r="J117" s="49"/>
      <c r="K117" s="36"/>
      <c r="L117" s="76"/>
      <c r="M117" s="99"/>
      <c r="N117" s="72"/>
      <c r="O117" s="74"/>
      <c r="P117" s="72"/>
      <c r="Q117" s="74"/>
      <c r="R117" s="72"/>
      <c r="S117" s="74"/>
      <c r="T117" s="74"/>
      <c r="U117" s="93"/>
      <c r="V117" s="65"/>
      <c r="W117" s="97">
        <v>292</v>
      </c>
      <c r="X117" s="97"/>
      <c r="Y117" s="63"/>
      <c r="Z117" s="61"/>
      <c r="AA117" s="63"/>
      <c r="AB117" s="61"/>
      <c r="AC117" s="63"/>
    </row>
    <row r="118" spans="1:29" ht="31.5" customHeight="1">
      <c r="A118" s="104" t="s">
        <v>153</v>
      </c>
      <c r="B118" s="95" t="s">
        <v>154</v>
      </c>
      <c r="C118" s="83"/>
      <c r="D118" s="83"/>
      <c r="E118" s="52">
        <v>183220.6</v>
      </c>
      <c r="F118" s="52">
        <v>506981</v>
      </c>
      <c r="G118" s="52"/>
      <c r="H118" s="47"/>
      <c r="I118" s="52"/>
      <c r="J118" s="53"/>
      <c r="K118" s="35">
        <v>190921.91</v>
      </c>
      <c r="L118" s="75"/>
      <c r="M118" s="100">
        <v>190921.91</v>
      </c>
      <c r="N118" s="71"/>
      <c r="O118" s="73"/>
      <c r="P118" s="71"/>
      <c r="Q118" s="73"/>
      <c r="R118" s="71"/>
      <c r="S118" s="73"/>
      <c r="T118" s="73"/>
      <c r="U118" s="92"/>
      <c r="V118" s="64"/>
      <c r="W118" s="98"/>
      <c r="X118" s="98"/>
      <c r="Y118" s="62"/>
      <c r="Z118" s="60"/>
      <c r="AA118" s="62"/>
      <c r="AB118" s="60"/>
      <c r="AC118" s="62"/>
    </row>
    <row r="119" spans="1:29" ht="47.25" customHeight="1">
      <c r="A119" s="104" t="s">
        <v>353</v>
      </c>
      <c r="B119" s="95" t="s">
        <v>352</v>
      </c>
      <c r="C119" s="83"/>
      <c r="D119" s="83"/>
      <c r="E119" s="52"/>
      <c r="F119" s="52"/>
      <c r="G119" s="52"/>
      <c r="H119" s="47"/>
      <c r="I119" s="52"/>
      <c r="J119" s="53"/>
      <c r="K119" s="35">
        <v>35.07</v>
      </c>
      <c r="L119" s="75"/>
      <c r="M119" s="100">
        <v>35.07</v>
      </c>
      <c r="N119" s="71"/>
      <c r="O119" s="73"/>
      <c r="P119" s="71"/>
      <c r="Q119" s="73"/>
      <c r="R119" s="71"/>
      <c r="S119" s="73"/>
      <c r="T119" s="73"/>
      <c r="U119" s="92"/>
      <c r="V119" s="64"/>
      <c r="W119" s="98"/>
      <c r="X119" s="98"/>
      <c r="Y119" s="62"/>
      <c r="Z119" s="60"/>
      <c r="AA119" s="62"/>
      <c r="AB119" s="60"/>
      <c r="AC119" s="62"/>
    </row>
    <row r="120" spans="1:29" ht="42.75" customHeight="1">
      <c r="A120" s="104" t="s">
        <v>345</v>
      </c>
      <c r="B120" s="95" t="s">
        <v>328</v>
      </c>
      <c r="C120" s="83"/>
      <c r="D120" s="83"/>
      <c r="E120" s="52">
        <v>24712</v>
      </c>
      <c r="F120" s="52">
        <f>E120</f>
        <v>24712</v>
      </c>
      <c r="G120" s="52"/>
      <c r="H120" s="47"/>
      <c r="I120" s="52"/>
      <c r="J120" s="53"/>
      <c r="K120" s="35">
        <v>56984</v>
      </c>
      <c r="L120" s="75"/>
      <c r="M120" s="100">
        <v>56984</v>
      </c>
      <c r="N120" s="71"/>
      <c r="O120" s="73"/>
      <c r="P120" s="71"/>
      <c r="Q120" s="73"/>
      <c r="R120" s="71"/>
      <c r="S120" s="73"/>
      <c r="T120" s="73"/>
      <c r="U120" s="92"/>
      <c r="V120" s="64"/>
      <c r="W120" s="98">
        <v>61117</v>
      </c>
      <c r="X120" s="98">
        <v>52358</v>
      </c>
      <c r="Y120" s="62"/>
      <c r="Z120" s="60"/>
      <c r="AA120" s="62"/>
      <c r="AB120" s="60"/>
      <c r="AC120" s="62"/>
    </row>
    <row r="121" spans="1:29" ht="29.25" customHeight="1">
      <c r="A121" s="104" t="s">
        <v>155</v>
      </c>
      <c r="B121" s="95" t="s">
        <v>125</v>
      </c>
      <c r="C121" s="83"/>
      <c r="D121" s="83"/>
      <c r="E121" s="52">
        <v>3999.7</v>
      </c>
      <c r="F121" s="52">
        <f>E121</f>
        <v>3999.7</v>
      </c>
      <c r="G121" s="52"/>
      <c r="H121" s="47"/>
      <c r="I121" s="52"/>
      <c r="J121" s="53"/>
      <c r="K121" s="35">
        <v>4469</v>
      </c>
      <c r="L121" s="75"/>
      <c r="M121" s="100">
        <v>4469</v>
      </c>
      <c r="N121" s="71"/>
      <c r="O121" s="73"/>
      <c r="P121" s="71"/>
      <c r="Q121" s="73"/>
      <c r="R121" s="71"/>
      <c r="S121" s="73"/>
      <c r="T121" s="73"/>
      <c r="U121" s="92"/>
      <c r="V121" s="64"/>
      <c r="W121" s="98">
        <v>7061</v>
      </c>
      <c r="X121" s="98">
        <v>7052</v>
      </c>
      <c r="Y121" s="62"/>
      <c r="Z121" s="60"/>
      <c r="AA121" s="62"/>
      <c r="AB121" s="60"/>
      <c r="AC121" s="62"/>
    </row>
    <row r="122" spans="1:29" ht="24.75" customHeight="1">
      <c r="A122" s="104" t="s">
        <v>346</v>
      </c>
      <c r="B122" s="95" t="s">
        <v>329</v>
      </c>
      <c r="C122" s="83"/>
      <c r="D122" s="83"/>
      <c r="E122" s="52"/>
      <c r="F122" s="52"/>
      <c r="G122" s="52"/>
      <c r="H122" s="47"/>
      <c r="I122" s="52"/>
      <c r="J122" s="53"/>
      <c r="K122" s="26"/>
      <c r="L122" s="75"/>
      <c r="M122" s="75"/>
      <c r="N122" s="71"/>
      <c r="O122" s="73"/>
      <c r="P122" s="71"/>
      <c r="Q122" s="73"/>
      <c r="R122" s="71"/>
      <c r="S122" s="73"/>
      <c r="T122" s="73"/>
      <c r="U122" s="92"/>
      <c r="V122" s="64"/>
      <c r="W122" s="64"/>
      <c r="X122" s="64"/>
      <c r="Y122" s="62"/>
      <c r="Z122" s="60"/>
      <c r="AA122" s="62"/>
      <c r="AB122" s="60"/>
      <c r="AC122" s="62"/>
    </row>
    <row r="123" spans="1:29" ht="31.5" customHeight="1">
      <c r="A123" s="104" t="s">
        <v>156</v>
      </c>
      <c r="B123" s="95" t="s">
        <v>157</v>
      </c>
      <c r="C123" s="83"/>
      <c r="D123" s="83"/>
      <c r="E123" s="52">
        <f>SUM(E124:E128)</f>
        <v>0</v>
      </c>
      <c r="F123" s="52">
        <f>SUM(F124:F128)</f>
        <v>0</v>
      </c>
      <c r="G123" s="52"/>
      <c r="H123" s="47"/>
      <c r="I123" s="52"/>
      <c r="J123" s="53"/>
      <c r="K123" s="35">
        <f>SUM(K124:K128)</f>
        <v>0</v>
      </c>
      <c r="L123" s="75"/>
      <c r="M123" s="100">
        <f>SUM(M124:M128)</f>
        <v>0</v>
      </c>
      <c r="N123" s="71"/>
      <c r="O123" s="73"/>
      <c r="P123" s="71"/>
      <c r="Q123" s="73"/>
      <c r="R123" s="71"/>
      <c r="S123" s="73"/>
      <c r="T123" s="73"/>
      <c r="U123" s="92"/>
      <c r="V123" s="64"/>
      <c r="W123" s="98">
        <f>SUM(W124:W128)</f>
        <v>0</v>
      </c>
      <c r="X123" s="98">
        <f>SUM(X124:X128)</f>
        <v>0</v>
      </c>
      <c r="Y123" s="62"/>
      <c r="Z123" s="60"/>
      <c r="AA123" s="62"/>
      <c r="AB123" s="60"/>
      <c r="AC123" s="62"/>
    </row>
    <row r="124" spans="1:29" s="14" customFormat="1" ht="24.75" customHeight="1">
      <c r="A124" s="103"/>
      <c r="B124" s="27" t="s">
        <v>216</v>
      </c>
      <c r="C124" s="84"/>
      <c r="D124" s="84"/>
      <c r="E124" s="48"/>
      <c r="F124" s="48"/>
      <c r="G124" s="48"/>
      <c r="H124" s="50"/>
      <c r="I124" s="48"/>
      <c r="J124" s="49"/>
      <c r="K124" s="36"/>
      <c r="L124" s="76"/>
      <c r="M124" s="99"/>
      <c r="N124" s="72"/>
      <c r="O124" s="74"/>
      <c r="P124" s="72"/>
      <c r="Q124" s="74"/>
      <c r="R124" s="72"/>
      <c r="S124" s="74"/>
      <c r="T124" s="74"/>
      <c r="U124" s="93"/>
      <c r="V124" s="65"/>
      <c r="W124" s="97"/>
      <c r="X124" s="97"/>
      <c r="Y124" s="63"/>
      <c r="Z124" s="61"/>
      <c r="AA124" s="63"/>
      <c r="AB124" s="61"/>
      <c r="AC124" s="63"/>
    </row>
    <row r="125" spans="1:29" s="14" customFormat="1" ht="31.5" customHeight="1">
      <c r="A125" s="103"/>
      <c r="B125" s="27" t="s">
        <v>219</v>
      </c>
      <c r="C125" s="84"/>
      <c r="D125" s="84"/>
      <c r="E125" s="48"/>
      <c r="F125" s="48"/>
      <c r="G125" s="48"/>
      <c r="H125" s="50"/>
      <c r="I125" s="48"/>
      <c r="J125" s="49"/>
      <c r="K125" s="36"/>
      <c r="L125" s="76"/>
      <c r="M125" s="99"/>
      <c r="N125" s="72"/>
      <c r="O125" s="74"/>
      <c r="P125" s="72"/>
      <c r="Q125" s="74"/>
      <c r="R125" s="72"/>
      <c r="S125" s="74"/>
      <c r="T125" s="74"/>
      <c r="U125" s="93"/>
      <c r="V125" s="65"/>
      <c r="W125" s="97"/>
      <c r="X125" s="97"/>
      <c r="Y125" s="63"/>
      <c r="Z125" s="61"/>
      <c r="AA125" s="63"/>
      <c r="AB125" s="61"/>
      <c r="AC125" s="63"/>
    </row>
    <row r="126" spans="1:29" s="14" customFormat="1" ht="24.75" customHeight="1">
      <c r="A126" s="103"/>
      <c r="B126" s="27" t="s">
        <v>217</v>
      </c>
      <c r="C126" s="84"/>
      <c r="D126" s="84"/>
      <c r="E126" s="48"/>
      <c r="F126" s="48"/>
      <c r="G126" s="48"/>
      <c r="H126" s="50"/>
      <c r="I126" s="48"/>
      <c r="J126" s="49"/>
      <c r="K126" s="36"/>
      <c r="L126" s="76"/>
      <c r="M126" s="99"/>
      <c r="N126" s="72"/>
      <c r="O126" s="74"/>
      <c r="P126" s="72"/>
      <c r="Q126" s="74"/>
      <c r="R126" s="72"/>
      <c r="S126" s="74"/>
      <c r="T126" s="74"/>
      <c r="U126" s="93"/>
      <c r="V126" s="65"/>
      <c r="W126" s="97"/>
      <c r="X126" s="97"/>
      <c r="Y126" s="63"/>
      <c r="Z126" s="61"/>
      <c r="AA126" s="63"/>
      <c r="AB126" s="61"/>
      <c r="AC126" s="63"/>
    </row>
    <row r="127" spans="1:29" s="14" customFormat="1" ht="24.75" customHeight="1">
      <c r="A127" s="103"/>
      <c r="B127" s="27" t="s">
        <v>218</v>
      </c>
      <c r="C127" s="84"/>
      <c r="D127" s="84"/>
      <c r="E127" s="48"/>
      <c r="F127" s="48"/>
      <c r="G127" s="48"/>
      <c r="H127" s="50"/>
      <c r="I127" s="48"/>
      <c r="J127" s="49"/>
      <c r="K127" s="94"/>
      <c r="L127" s="76"/>
      <c r="M127" s="76"/>
      <c r="N127" s="72"/>
      <c r="O127" s="74"/>
      <c r="P127" s="72"/>
      <c r="Q127" s="74"/>
      <c r="R127" s="72"/>
      <c r="S127" s="74"/>
      <c r="T127" s="74"/>
      <c r="U127" s="93"/>
      <c r="V127" s="65"/>
      <c r="W127" s="65"/>
      <c r="X127" s="65"/>
      <c r="Y127" s="63"/>
      <c r="Z127" s="61"/>
      <c r="AA127" s="63"/>
      <c r="AB127" s="61"/>
      <c r="AC127" s="63"/>
    </row>
    <row r="128" spans="1:29" s="14" customFormat="1" ht="29.25" customHeight="1">
      <c r="A128" s="103"/>
      <c r="B128" s="27" t="s">
        <v>169</v>
      </c>
      <c r="C128" s="85"/>
      <c r="D128" s="85"/>
      <c r="E128" s="48"/>
      <c r="F128" s="48"/>
      <c r="G128" s="48"/>
      <c r="H128" s="50"/>
      <c r="I128" s="48"/>
      <c r="J128" s="49"/>
      <c r="K128" s="36"/>
      <c r="L128" s="76"/>
      <c r="M128" s="99"/>
      <c r="N128" s="72"/>
      <c r="O128" s="74"/>
      <c r="P128" s="72"/>
      <c r="Q128" s="74"/>
      <c r="R128" s="72"/>
      <c r="S128" s="74"/>
      <c r="T128" s="74"/>
      <c r="U128" s="93"/>
      <c r="V128" s="65"/>
      <c r="W128" s="97"/>
      <c r="X128" s="97"/>
      <c r="Y128" s="63"/>
      <c r="Z128" s="61"/>
      <c r="AA128" s="63"/>
      <c r="AB128" s="61"/>
      <c r="AC128" s="63"/>
    </row>
    <row r="129" spans="1:29" ht="24.75" customHeight="1">
      <c r="A129" s="104" t="s">
        <v>158</v>
      </c>
      <c r="B129" s="95" t="s">
        <v>159</v>
      </c>
      <c r="C129" s="96"/>
      <c r="D129" s="96"/>
      <c r="E129" s="52"/>
      <c r="F129" s="52"/>
      <c r="G129" s="52"/>
      <c r="H129" s="47"/>
      <c r="I129" s="52"/>
      <c r="J129" s="53"/>
      <c r="K129" s="35"/>
      <c r="L129" s="75"/>
      <c r="M129" s="100"/>
      <c r="N129" s="71"/>
      <c r="O129" s="73"/>
      <c r="P129" s="71"/>
      <c r="Q129" s="73"/>
      <c r="R129" s="71"/>
      <c r="S129" s="73"/>
      <c r="T129" s="73"/>
      <c r="U129" s="92"/>
      <c r="V129" s="64"/>
      <c r="W129" s="98"/>
      <c r="X129" s="98"/>
      <c r="Y129" s="62"/>
      <c r="Z129" s="60"/>
      <c r="AA129" s="62"/>
      <c r="AB129" s="60"/>
      <c r="AC129" s="62"/>
    </row>
    <row r="130" spans="1:29" ht="24.75" customHeight="1">
      <c r="A130" s="104" t="s">
        <v>347</v>
      </c>
      <c r="B130" s="95" t="s">
        <v>330</v>
      </c>
      <c r="C130" s="96"/>
      <c r="D130" s="96"/>
      <c r="E130" s="52">
        <f>SUM(E131:E133)</f>
        <v>6362.780000000001</v>
      </c>
      <c r="F130" s="52">
        <f>SUM(F131:F133)</f>
        <v>5925.76</v>
      </c>
      <c r="G130" s="52"/>
      <c r="H130" s="47"/>
      <c r="I130" s="52"/>
      <c r="J130" s="53"/>
      <c r="K130" s="35">
        <f>SUM(K131:K133)</f>
        <v>10904.68</v>
      </c>
      <c r="L130" s="75"/>
      <c r="M130" s="100">
        <f>SUM(M131:M133)</f>
        <v>10904.68</v>
      </c>
      <c r="N130" s="71"/>
      <c r="O130" s="73"/>
      <c r="P130" s="71"/>
      <c r="Q130" s="73"/>
      <c r="R130" s="71"/>
      <c r="S130" s="73"/>
      <c r="T130" s="73"/>
      <c r="U130" s="92"/>
      <c r="V130" s="64"/>
      <c r="W130" s="98">
        <f>SUM(W131:W133)</f>
        <v>40452</v>
      </c>
      <c r="X130" s="98">
        <f>SUM(X131:X133)</f>
        <v>0</v>
      </c>
      <c r="Y130" s="62"/>
      <c r="Z130" s="60"/>
      <c r="AA130" s="62"/>
      <c r="AB130" s="60"/>
      <c r="AC130" s="62"/>
    </row>
    <row r="131" spans="1:29" s="14" customFormat="1" ht="24.75" customHeight="1">
      <c r="A131" s="103"/>
      <c r="B131" s="27" t="s">
        <v>331</v>
      </c>
      <c r="C131" s="85"/>
      <c r="D131" s="85"/>
      <c r="E131" s="48">
        <v>3051.02</v>
      </c>
      <c r="F131" s="48">
        <v>2614</v>
      </c>
      <c r="G131" s="48"/>
      <c r="H131" s="50"/>
      <c r="I131" s="48"/>
      <c r="J131" s="49"/>
      <c r="K131" s="36"/>
      <c r="L131" s="76"/>
      <c r="M131" s="99"/>
      <c r="N131" s="72"/>
      <c r="O131" s="74"/>
      <c r="P131" s="72"/>
      <c r="Q131" s="74"/>
      <c r="R131" s="72"/>
      <c r="S131" s="74"/>
      <c r="T131" s="74"/>
      <c r="U131" s="93"/>
      <c r="V131" s="65"/>
      <c r="W131" s="97"/>
      <c r="X131" s="97"/>
      <c r="Y131" s="63"/>
      <c r="Z131" s="61"/>
      <c r="AA131" s="63"/>
      <c r="AB131" s="61"/>
      <c r="AC131" s="63"/>
    </row>
    <row r="132" spans="1:29" s="14" customFormat="1" ht="30.75" customHeight="1">
      <c r="A132" s="103"/>
      <c r="B132" s="27" t="s">
        <v>351</v>
      </c>
      <c r="C132" s="85"/>
      <c r="D132" s="85"/>
      <c r="E132" s="48"/>
      <c r="F132" s="48"/>
      <c r="G132" s="48"/>
      <c r="H132" s="50"/>
      <c r="I132" s="48"/>
      <c r="J132" s="49"/>
      <c r="K132" s="36">
        <v>10113</v>
      </c>
      <c r="L132" s="76"/>
      <c r="M132" s="99">
        <v>10113</v>
      </c>
      <c r="N132" s="72"/>
      <c r="O132" s="74"/>
      <c r="P132" s="72"/>
      <c r="Q132" s="74"/>
      <c r="R132" s="72"/>
      <c r="S132" s="74"/>
      <c r="T132" s="74"/>
      <c r="U132" s="93"/>
      <c r="V132" s="65"/>
      <c r="W132" s="97">
        <v>40452</v>
      </c>
      <c r="X132" s="97"/>
      <c r="Y132" s="63"/>
      <c r="Z132" s="61"/>
      <c r="AA132" s="63"/>
      <c r="AB132" s="61"/>
      <c r="AC132" s="63"/>
    </row>
    <row r="133" spans="1:29" s="14" customFormat="1" ht="32.25" customHeight="1">
      <c r="A133" s="103"/>
      <c r="B133" s="27" t="s">
        <v>332</v>
      </c>
      <c r="C133" s="85"/>
      <c r="D133" s="85"/>
      <c r="E133" s="48">
        <v>3311.76</v>
      </c>
      <c r="F133" s="48">
        <v>3311.76</v>
      </c>
      <c r="G133" s="48"/>
      <c r="H133" s="50"/>
      <c r="I133" s="48"/>
      <c r="J133" s="49"/>
      <c r="K133" s="36">
        <v>791.68</v>
      </c>
      <c r="L133" s="76"/>
      <c r="M133" s="99">
        <v>791.68</v>
      </c>
      <c r="N133" s="72"/>
      <c r="O133" s="74"/>
      <c r="P133" s="72"/>
      <c r="Q133" s="74"/>
      <c r="R133" s="72"/>
      <c r="S133" s="74"/>
      <c r="T133" s="74"/>
      <c r="U133" s="93"/>
      <c r="V133" s="65"/>
      <c r="W133" s="97"/>
      <c r="X133" s="97"/>
      <c r="Y133" s="63"/>
      <c r="Z133" s="61"/>
      <c r="AA133" s="63"/>
      <c r="AB133" s="61"/>
      <c r="AC133" s="63"/>
    </row>
    <row r="134" spans="1:29" ht="30" customHeight="1">
      <c r="A134" s="104" t="s">
        <v>160</v>
      </c>
      <c r="B134" s="95" t="s">
        <v>118</v>
      </c>
      <c r="C134" s="96"/>
      <c r="D134" s="96"/>
      <c r="E134" s="52">
        <f>E135+E137+E139+E141+E143+E145</f>
        <v>409655.87</v>
      </c>
      <c r="F134" s="52">
        <f>F135+F137+F139+F141+F143+F145</f>
        <v>100150.5</v>
      </c>
      <c r="G134" s="52"/>
      <c r="H134" s="47"/>
      <c r="I134" s="52"/>
      <c r="J134" s="53"/>
      <c r="K134" s="35">
        <f>K135+K137+K139+K141+K143+K145</f>
        <v>478882.18</v>
      </c>
      <c r="L134" s="75"/>
      <c r="M134" s="100">
        <f>M135+M137+M139+M141+M143+M145</f>
        <v>478882.18</v>
      </c>
      <c r="N134" s="71"/>
      <c r="O134" s="73"/>
      <c r="P134" s="71"/>
      <c r="Q134" s="73"/>
      <c r="R134" s="71"/>
      <c r="S134" s="73"/>
      <c r="T134" s="73"/>
      <c r="U134" s="92"/>
      <c r="V134" s="64"/>
      <c r="W134" s="98">
        <f>W135+W137+W139+W141+W143+W145</f>
        <v>102364.46</v>
      </c>
      <c r="X134" s="98">
        <f>X135+X137+X139+X141+X143+X145</f>
        <v>106807.56</v>
      </c>
      <c r="Y134" s="62"/>
      <c r="Z134" s="60"/>
      <c r="AA134" s="62"/>
      <c r="AB134" s="60"/>
      <c r="AC134" s="62"/>
    </row>
    <row r="135" spans="1:29" ht="30" customHeight="1">
      <c r="A135" s="104" t="s">
        <v>161</v>
      </c>
      <c r="B135" s="95" t="s">
        <v>333</v>
      </c>
      <c r="C135" s="96"/>
      <c r="D135" s="96"/>
      <c r="E135" s="52">
        <f>E136</f>
        <v>0</v>
      </c>
      <c r="F135" s="52">
        <f>F136</f>
        <v>0</v>
      </c>
      <c r="G135" s="52"/>
      <c r="H135" s="47"/>
      <c r="I135" s="52"/>
      <c r="J135" s="53"/>
      <c r="K135" s="35">
        <f>K136</f>
        <v>0</v>
      </c>
      <c r="L135" s="75"/>
      <c r="M135" s="100">
        <f>M136</f>
        <v>0</v>
      </c>
      <c r="N135" s="71"/>
      <c r="O135" s="73"/>
      <c r="P135" s="71"/>
      <c r="Q135" s="73"/>
      <c r="R135" s="71"/>
      <c r="S135" s="73"/>
      <c r="T135" s="73"/>
      <c r="U135" s="92"/>
      <c r="V135" s="64"/>
      <c r="W135" s="98">
        <f>W136</f>
        <v>0</v>
      </c>
      <c r="X135" s="98">
        <f>X136</f>
        <v>0</v>
      </c>
      <c r="Y135" s="62"/>
      <c r="Z135" s="60"/>
      <c r="AA135" s="62"/>
      <c r="AB135" s="60"/>
      <c r="AC135" s="62"/>
    </row>
    <row r="136" spans="1:29" s="14" customFormat="1" ht="24.75" customHeight="1">
      <c r="A136" s="103"/>
      <c r="B136" s="27" t="s">
        <v>165</v>
      </c>
      <c r="C136" s="85"/>
      <c r="D136" s="85"/>
      <c r="E136" s="48"/>
      <c r="F136" s="48"/>
      <c r="G136" s="48"/>
      <c r="H136" s="50"/>
      <c r="I136" s="48"/>
      <c r="J136" s="49"/>
      <c r="K136" s="36"/>
      <c r="L136" s="76"/>
      <c r="M136" s="99"/>
      <c r="N136" s="72"/>
      <c r="O136" s="74"/>
      <c r="P136" s="72"/>
      <c r="Q136" s="74"/>
      <c r="R136" s="72"/>
      <c r="S136" s="74"/>
      <c r="T136" s="74"/>
      <c r="U136" s="93"/>
      <c r="V136" s="65"/>
      <c r="W136" s="97"/>
      <c r="X136" s="97"/>
      <c r="Y136" s="63"/>
      <c r="Z136" s="61"/>
      <c r="AA136" s="63"/>
      <c r="AB136" s="61"/>
      <c r="AC136" s="63"/>
    </row>
    <row r="137" spans="1:29" ht="27.75" customHeight="1">
      <c r="A137" s="104" t="s">
        <v>162</v>
      </c>
      <c r="B137" s="95" t="s">
        <v>118</v>
      </c>
      <c r="C137" s="96"/>
      <c r="D137" s="96"/>
      <c r="E137" s="52">
        <f>E138</f>
        <v>10459.5</v>
      </c>
      <c r="F137" s="52">
        <f>F138</f>
        <v>10459.5</v>
      </c>
      <c r="G137" s="52"/>
      <c r="H137" s="47"/>
      <c r="I137" s="52"/>
      <c r="J137" s="53"/>
      <c r="K137" s="35">
        <f>K138</f>
        <v>454996.37</v>
      </c>
      <c r="L137" s="75"/>
      <c r="M137" s="100">
        <f>M138</f>
        <v>454996.37</v>
      </c>
      <c r="N137" s="71"/>
      <c r="O137" s="73"/>
      <c r="P137" s="71"/>
      <c r="Q137" s="73"/>
      <c r="R137" s="71"/>
      <c r="S137" s="73"/>
      <c r="T137" s="73"/>
      <c r="U137" s="92"/>
      <c r="V137" s="64"/>
      <c r="W137" s="98">
        <f>W138</f>
        <v>0</v>
      </c>
      <c r="X137" s="98">
        <f>X138</f>
        <v>0</v>
      </c>
      <c r="Y137" s="62"/>
      <c r="Z137" s="60"/>
      <c r="AA137" s="62"/>
      <c r="AB137" s="60"/>
      <c r="AC137" s="62"/>
    </row>
    <row r="138" spans="1:29" s="14" customFormat="1" ht="27.75" customHeight="1">
      <c r="A138" s="103"/>
      <c r="B138" s="27" t="s">
        <v>334</v>
      </c>
      <c r="C138" s="85"/>
      <c r="D138" s="85"/>
      <c r="E138" s="48">
        <v>10459.5</v>
      </c>
      <c r="F138" s="48">
        <v>10459.5</v>
      </c>
      <c r="G138" s="48"/>
      <c r="H138" s="50"/>
      <c r="I138" s="48"/>
      <c r="J138" s="49"/>
      <c r="K138" s="36">
        <v>454996.37</v>
      </c>
      <c r="L138" s="76"/>
      <c r="M138" s="99">
        <v>454996.37</v>
      </c>
      <c r="N138" s="72"/>
      <c r="O138" s="74"/>
      <c r="P138" s="72"/>
      <c r="Q138" s="74"/>
      <c r="R138" s="72"/>
      <c r="S138" s="74"/>
      <c r="T138" s="74"/>
      <c r="U138" s="93"/>
      <c r="V138" s="65"/>
      <c r="W138" s="97"/>
      <c r="X138" s="97"/>
      <c r="Y138" s="63"/>
      <c r="Z138" s="61"/>
      <c r="AA138" s="63"/>
      <c r="AB138" s="61"/>
      <c r="AC138" s="63"/>
    </row>
    <row r="139" spans="1:29" ht="27.75" customHeight="1">
      <c r="A139" s="104" t="s">
        <v>163</v>
      </c>
      <c r="B139" s="95" t="s">
        <v>118</v>
      </c>
      <c r="C139" s="96"/>
      <c r="D139" s="96"/>
      <c r="E139" s="52">
        <f>E140</f>
        <v>399196.37</v>
      </c>
      <c r="F139" s="52">
        <f>F140</f>
        <v>89691</v>
      </c>
      <c r="G139" s="52"/>
      <c r="H139" s="47"/>
      <c r="I139" s="52"/>
      <c r="J139" s="53"/>
      <c r="K139" s="35">
        <f>K140</f>
        <v>0</v>
      </c>
      <c r="L139" s="75"/>
      <c r="M139" s="100">
        <f>M140</f>
        <v>0</v>
      </c>
      <c r="N139" s="71"/>
      <c r="O139" s="73"/>
      <c r="P139" s="71"/>
      <c r="Q139" s="73"/>
      <c r="R139" s="71"/>
      <c r="S139" s="73"/>
      <c r="T139" s="73"/>
      <c r="U139" s="92"/>
      <c r="V139" s="64"/>
      <c r="W139" s="98">
        <f>W140</f>
        <v>0</v>
      </c>
      <c r="X139" s="98">
        <f>X140</f>
        <v>0</v>
      </c>
      <c r="Y139" s="62"/>
      <c r="Z139" s="60"/>
      <c r="AA139" s="62"/>
      <c r="AB139" s="60"/>
      <c r="AC139" s="62"/>
    </row>
    <row r="140" spans="1:29" s="14" customFormat="1" ht="27.75" customHeight="1">
      <c r="A140" s="103"/>
      <c r="B140" s="27" t="s">
        <v>334</v>
      </c>
      <c r="C140" s="85"/>
      <c r="D140" s="85"/>
      <c r="E140" s="48">
        <v>399196.37</v>
      </c>
      <c r="F140" s="48">
        <v>89691</v>
      </c>
      <c r="G140" s="48"/>
      <c r="H140" s="50"/>
      <c r="I140" s="48"/>
      <c r="J140" s="49"/>
      <c r="K140" s="36"/>
      <c r="L140" s="76"/>
      <c r="M140" s="99"/>
      <c r="N140" s="72"/>
      <c r="O140" s="74"/>
      <c r="P140" s="72"/>
      <c r="Q140" s="74"/>
      <c r="R140" s="72"/>
      <c r="S140" s="74"/>
      <c r="T140" s="74"/>
      <c r="U140" s="93"/>
      <c r="V140" s="65"/>
      <c r="W140" s="97"/>
      <c r="X140" s="97"/>
      <c r="Y140" s="63"/>
      <c r="Z140" s="61"/>
      <c r="AA140" s="63"/>
      <c r="AB140" s="61"/>
      <c r="AC140" s="63"/>
    </row>
    <row r="141" spans="1:29" ht="27.75" customHeight="1">
      <c r="A141" s="104" t="s">
        <v>223</v>
      </c>
      <c r="B141" s="95" t="s">
        <v>118</v>
      </c>
      <c r="C141" s="96"/>
      <c r="D141" s="96"/>
      <c r="E141" s="52">
        <f>E142</f>
        <v>0</v>
      </c>
      <c r="F141" s="52">
        <f>F142</f>
        <v>0</v>
      </c>
      <c r="G141" s="52"/>
      <c r="H141" s="47"/>
      <c r="I141" s="52"/>
      <c r="J141" s="53"/>
      <c r="K141" s="35">
        <f>K142</f>
        <v>0</v>
      </c>
      <c r="L141" s="75"/>
      <c r="M141" s="100">
        <f>M142</f>
        <v>0</v>
      </c>
      <c r="N141" s="71"/>
      <c r="O141" s="73"/>
      <c r="P141" s="71"/>
      <c r="Q141" s="73"/>
      <c r="R141" s="71"/>
      <c r="S141" s="73"/>
      <c r="T141" s="73"/>
      <c r="U141" s="92"/>
      <c r="V141" s="64"/>
      <c r="W141" s="98">
        <f>W142</f>
        <v>0</v>
      </c>
      <c r="X141" s="98">
        <f>X142</f>
        <v>0</v>
      </c>
      <c r="Y141" s="62"/>
      <c r="Z141" s="60"/>
      <c r="AA141" s="62"/>
      <c r="AB141" s="60"/>
      <c r="AC141" s="62"/>
    </row>
    <row r="142" spans="1:29" s="14" customFormat="1" ht="24.75" customHeight="1">
      <c r="A142" s="103"/>
      <c r="B142" s="27" t="s">
        <v>165</v>
      </c>
      <c r="C142" s="85"/>
      <c r="D142" s="85"/>
      <c r="E142" s="48"/>
      <c r="F142" s="48"/>
      <c r="G142" s="48"/>
      <c r="H142" s="50"/>
      <c r="I142" s="48"/>
      <c r="J142" s="49"/>
      <c r="K142" s="36"/>
      <c r="L142" s="76"/>
      <c r="M142" s="99"/>
      <c r="N142" s="72"/>
      <c r="O142" s="74"/>
      <c r="P142" s="72"/>
      <c r="Q142" s="74"/>
      <c r="R142" s="72"/>
      <c r="S142" s="74"/>
      <c r="T142" s="74"/>
      <c r="U142" s="93"/>
      <c r="V142" s="65"/>
      <c r="W142" s="97"/>
      <c r="X142" s="97"/>
      <c r="Y142" s="63"/>
      <c r="Z142" s="61"/>
      <c r="AA142" s="63"/>
      <c r="AB142" s="61"/>
      <c r="AC142" s="63"/>
    </row>
    <row r="143" spans="1:29" ht="27.75" customHeight="1">
      <c r="A143" s="104" t="s">
        <v>348</v>
      </c>
      <c r="B143" s="95" t="s">
        <v>118</v>
      </c>
      <c r="C143" s="96"/>
      <c r="D143" s="96"/>
      <c r="E143" s="52">
        <f>E144</f>
        <v>0</v>
      </c>
      <c r="F143" s="52">
        <f>F144</f>
        <v>0</v>
      </c>
      <c r="G143" s="52"/>
      <c r="H143" s="47"/>
      <c r="I143" s="52"/>
      <c r="J143" s="53"/>
      <c r="K143" s="35">
        <f>K144</f>
        <v>23885.81</v>
      </c>
      <c r="L143" s="75"/>
      <c r="M143" s="100">
        <f>M144</f>
        <v>23885.81</v>
      </c>
      <c r="N143" s="71"/>
      <c r="O143" s="73"/>
      <c r="P143" s="71"/>
      <c r="Q143" s="73"/>
      <c r="R143" s="71"/>
      <c r="S143" s="73"/>
      <c r="T143" s="73"/>
      <c r="U143" s="92"/>
      <c r="V143" s="64"/>
      <c r="W143" s="98">
        <f>W144</f>
        <v>102364.46</v>
      </c>
      <c r="X143" s="98">
        <f>X144</f>
        <v>106807.56</v>
      </c>
      <c r="Y143" s="62"/>
      <c r="Z143" s="60"/>
      <c r="AA143" s="62"/>
      <c r="AB143" s="60"/>
      <c r="AC143" s="62"/>
    </row>
    <row r="144" spans="1:29" s="14" customFormat="1" ht="24.75" customHeight="1">
      <c r="A144" s="103"/>
      <c r="B144" s="27" t="s">
        <v>220</v>
      </c>
      <c r="C144" s="85"/>
      <c r="D144" s="85"/>
      <c r="E144" s="48"/>
      <c r="F144" s="48"/>
      <c r="G144" s="48"/>
      <c r="H144" s="50"/>
      <c r="I144" s="48"/>
      <c r="J144" s="49"/>
      <c r="K144" s="36">
        <v>23885.81</v>
      </c>
      <c r="L144" s="76"/>
      <c r="M144" s="99">
        <v>23885.81</v>
      </c>
      <c r="N144" s="72"/>
      <c r="O144" s="74"/>
      <c r="P144" s="72"/>
      <c r="Q144" s="74"/>
      <c r="R144" s="72"/>
      <c r="S144" s="74"/>
      <c r="T144" s="74"/>
      <c r="U144" s="93"/>
      <c r="V144" s="65"/>
      <c r="W144" s="97">
        <v>102364.46</v>
      </c>
      <c r="X144" s="97">
        <v>106807.56</v>
      </c>
      <c r="Y144" s="63"/>
      <c r="Z144" s="61"/>
      <c r="AA144" s="63"/>
      <c r="AB144" s="61"/>
      <c r="AC144" s="63"/>
    </row>
    <row r="145" spans="1:29" ht="27.75" customHeight="1">
      <c r="A145" s="104" t="s">
        <v>349</v>
      </c>
      <c r="B145" s="95" t="s">
        <v>118</v>
      </c>
      <c r="C145" s="96"/>
      <c r="D145" s="96"/>
      <c r="E145" s="52">
        <f>E146</f>
        <v>0</v>
      </c>
      <c r="F145" s="52">
        <f>F146</f>
        <v>0</v>
      </c>
      <c r="G145" s="52"/>
      <c r="H145" s="47"/>
      <c r="I145" s="52"/>
      <c r="J145" s="53"/>
      <c r="K145" s="35">
        <f>K146</f>
        <v>0</v>
      </c>
      <c r="L145" s="75"/>
      <c r="M145" s="100">
        <f>M146</f>
        <v>0</v>
      </c>
      <c r="N145" s="71"/>
      <c r="O145" s="73"/>
      <c r="P145" s="71"/>
      <c r="Q145" s="73"/>
      <c r="R145" s="71"/>
      <c r="S145" s="73"/>
      <c r="T145" s="73"/>
      <c r="U145" s="92"/>
      <c r="V145" s="64"/>
      <c r="W145" s="98">
        <f>W146</f>
        <v>0</v>
      </c>
      <c r="X145" s="98">
        <f>X146</f>
        <v>0</v>
      </c>
      <c r="Y145" s="62"/>
      <c r="Z145" s="60"/>
      <c r="AA145" s="62"/>
      <c r="AB145" s="60"/>
      <c r="AC145" s="62"/>
    </row>
    <row r="146" spans="1:29" s="14" customFormat="1" ht="24.75" customHeight="1">
      <c r="A146" s="103"/>
      <c r="B146" s="27" t="s">
        <v>220</v>
      </c>
      <c r="C146" s="85"/>
      <c r="D146" s="85"/>
      <c r="E146" s="48"/>
      <c r="F146" s="48"/>
      <c r="G146" s="48"/>
      <c r="H146" s="50"/>
      <c r="I146" s="48"/>
      <c r="J146" s="49"/>
      <c r="K146" s="36"/>
      <c r="L146" s="76"/>
      <c r="M146" s="99"/>
      <c r="N146" s="72"/>
      <c r="O146" s="74"/>
      <c r="P146" s="72"/>
      <c r="Q146" s="74"/>
      <c r="R146" s="72"/>
      <c r="S146" s="74"/>
      <c r="T146" s="74"/>
      <c r="U146" s="93"/>
      <c r="V146" s="65"/>
      <c r="W146" s="97"/>
      <c r="X146" s="97"/>
      <c r="Y146" s="63"/>
      <c r="Z146" s="61"/>
      <c r="AA146" s="63"/>
      <c r="AB146" s="61"/>
      <c r="AC146" s="63"/>
    </row>
    <row r="147" spans="1:29" ht="24.75" customHeight="1">
      <c r="A147" s="104" t="s">
        <v>164</v>
      </c>
      <c r="B147" s="102" t="s">
        <v>107</v>
      </c>
      <c r="C147" s="96"/>
      <c r="D147" s="96"/>
      <c r="E147" s="52">
        <f>SUM(E148:E182)</f>
        <v>397186.68</v>
      </c>
      <c r="F147" s="52">
        <f>SUM(F148:F182)</f>
        <v>358408.83999999997</v>
      </c>
      <c r="G147" s="52"/>
      <c r="H147" s="47"/>
      <c r="I147" s="52"/>
      <c r="J147" s="53"/>
      <c r="K147" s="35">
        <f>SUM(K148:K182)</f>
        <v>450714.88</v>
      </c>
      <c r="L147" s="75"/>
      <c r="M147" s="100">
        <f>SUM(M148:M182)</f>
        <v>450714.88</v>
      </c>
      <c r="N147" s="71"/>
      <c r="O147" s="73"/>
      <c r="P147" s="71"/>
      <c r="Q147" s="73"/>
      <c r="R147" s="71"/>
      <c r="S147" s="73"/>
      <c r="T147" s="73"/>
      <c r="U147" s="92"/>
      <c r="V147" s="64"/>
      <c r="W147" s="98">
        <f>SUM(W148:W182)</f>
        <v>383574.67000000004</v>
      </c>
      <c r="X147" s="98">
        <f>SUM(X148:X182)</f>
        <v>500690.37999999995</v>
      </c>
      <c r="Y147" s="62"/>
      <c r="Z147" s="60"/>
      <c r="AA147" s="62"/>
      <c r="AB147" s="60"/>
      <c r="AC147" s="62"/>
    </row>
    <row r="148" spans="1:29" s="14" customFormat="1" ht="44.25" customHeight="1">
      <c r="A148" s="103"/>
      <c r="B148" s="27" t="s">
        <v>141</v>
      </c>
      <c r="C148" s="85"/>
      <c r="D148" s="85"/>
      <c r="E148" s="48"/>
      <c r="F148" s="48"/>
      <c r="G148" s="48"/>
      <c r="H148" s="50"/>
      <c r="I148" s="48"/>
      <c r="J148" s="49"/>
      <c r="K148" s="36"/>
      <c r="L148" s="76"/>
      <c r="M148" s="76"/>
      <c r="N148" s="72"/>
      <c r="O148" s="74"/>
      <c r="P148" s="72"/>
      <c r="Q148" s="74"/>
      <c r="R148" s="72"/>
      <c r="S148" s="74"/>
      <c r="T148" s="74"/>
      <c r="U148" s="93"/>
      <c r="V148" s="65"/>
      <c r="W148" s="65"/>
      <c r="X148" s="65"/>
      <c r="Y148" s="63"/>
      <c r="Z148" s="61"/>
      <c r="AA148" s="63"/>
      <c r="AB148" s="61"/>
      <c r="AC148" s="63"/>
    </row>
    <row r="149" spans="1:29" s="14" customFormat="1" ht="28.5" customHeight="1">
      <c r="A149" s="103"/>
      <c r="B149" s="27" t="s">
        <v>213</v>
      </c>
      <c r="C149" s="85"/>
      <c r="D149" s="85"/>
      <c r="E149" s="48">
        <v>957</v>
      </c>
      <c r="F149" s="48">
        <v>770</v>
      </c>
      <c r="G149" s="48"/>
      <c r="H149" s="50"/>
      <c r="I149" s="48"/>
      <c r="J149" s="49"/>
      <c r="K149" s="36"/>
      <c r="L149" s="76"/>
      <c r="M149" s="76"/>
      <c r="N149" s="72"/>
      <c r="O149" s="74"/>
      <c r="P149" s="72"/>
      <c r="Q149" s="74"/>
      <c r="R149" s="72"/>
      <c r="S149" s="74"/>
      <c r="T149" s="74"/>
      <c r="U149" s="93"/>
      <c r="V149" s="65"/>
      <c r="W149" s="65"/>
      <c r="X149" s="65">
        <v>9404</v>
      </c>
      <c r="Y149" s="63"/>
      <c r="Z149" s="61"/>
      <c r="AA149" s="63"/>
      <c r="AB149" s="61"/>
      <c r="AC149" s="63"/>
    </row>
    <row r="150" spans="1:29" s="14" customFormat="1" ht="28.5" customHeight="1">
      <c r="A150" s="103"/>
      <c r="B150" s="27" t="s">
        <v>214</v>
      </c>
      <c r="C150" s="85"/>
      <c r="D150" s="85"/>
      <c r="E150" s="48"/>
      <c r="F150" s="48"/>
      <c r="G150" s="48"/>
      <c r="H150" s="50"/>
      <c r="I150" s="48"/>
      <c r="J150" s="49"/>
      <c r="K150" s="36"/>
      <c r="L150" s="76"/>
      <c r="M150" s="76"/>
      <c r="N150" s="72"/>
      <c r="O150" s="74"/>
      <c r="P150" s="72"/>
      <c r="Q150" s="74"/>
      <c r="R150" s="72"/>
      <c r="S150" s="74"/>
      <c r="T150" s="74"/>
      <c r="U150" s="93"/>
      <c r="V150" s="65"/>
      <c r="W150" s="65"/>
      <c r="X150" s="65">
        <v>6116</v>
      </c>
      <c r="Y150" s="63"/>
      <c r="Z150" s="61"/>
      <c r="AA150" s="63"/>
      <c r="AB150" s="61"/>
      <c r="AC150" s="63"/>
    </row>
    <row r="151" spans="1:29" s="14" customFormat="1" ht="42" customHeight="1">
      <c r="A151" s="103"/>
      <c r="B151" s="27" t="s">
        <v>360</v>
      </c>
      <c r="C151" s="85"/>
      <c r="D151" s="85"/>
      <c r="E151" s="48">
        <v>51231</v>
      </c>
      <c r="F151" s="48">
        <v>51231</v>
      </c>
      <c r="G151" s="48"/>
      <c r="H151" s="50"/>
      <c r="I151" s="48"/>
      <c r="J151" s="49"/>
      <c r="K151" s="36"/>
      <c r="L151" s="76"/>
      <c r="M151" s="76"/>
      <c r="N151" s="72"/>
      <c r="O151" s="74"/>
      <c r="P151" s="72"/>
      <c r="Q151" s="74"/>
      <c r="R151" s="72"/>
      <c r="S151" s="74"/>
      <c r="T151" s="74"/>
      <c r="U151" s="93"/>
      <c r="V151" s="65"/>
      <c r="W151" s="65"/>
      <c r="X151" s="65"/>
      <c r="Y151" s="63"/>
      <c r="Z151" s="61"/>
      <c r="AA151" s="63"/>
      <c r="AB151" s="61"/>
      <c r="AC151" s="63"/>
    </row>
    <row r="152" spans="1:29" s="14" customFormat="1" ht="42" customHeight="1">
      <c r="A152" s="103"/>
      <c r="B152" s="27" t="s">
        <v>361</v>
      </c>
      <c r="C152" s="85"/>
      <c r="D152" s="85"/>
      <c r="E152" s="48">
        <v>47672</v>
      </c>
      <c r="F152" s="48">
        <v>47672</v>
      </c>
      <c r="G152" s="48"/>
      <c r="H152" s="50"/>
      <c r="I152" s="48"/>
      <c r="J152" s="49"/>
      <c r="K152" s="36"/>
      <c r="L152" s="76"/>
      <c r="M152" s="76"/>
      <c r="N152" s="72"/>
      <c r="O152" s="74"/>
      <c r="P152" s="72"/>
      <c r="Q152" s="74"/>
      <c r="R152" s="72"/>
      <c r="S152" s="74"/>
      <c r="T152" s="74"/>
      <c r="U152" s="93"/>
      <c r="V152" s="65"/>
      <c r="W152" s="65"/>
      <c r="X152" s="65"/>
      <c r="Y152" s="63"/>
      <c r="Z152" s="61"/>
      <c r="AA152" s="63"/>
      <c r="AB152" s="61"/>
      <c r="AC152" s="63"/>
    </row>
    <row r="153" spans="1:29" s="14" customFormat="1" ht="28.5" customHeight="1">
      <c r="A153" s="103"/>
      <c r="B153" s="27" t="s">
        <v>122</v>
      </c>
      <c r="C153" s="85"/>
      <c r="D153" s="85"/>
      <c r="E153" s="48">
        <v>7163.5</v>
      </c>
      <c r="F153" s="48">
        <v>0</v>
      </c>
      <c r="G153" s="48"/>
      <c r="H153" s="50"/>
      <c r="I153" s="48"/>
      <c r="J153" s="49"/>
      <c r="K153" s="36"/>
      <c r="L153" s="76"/>
      <c r="M153" s="76"/>
      <c r="N153" s="72"/>
      <c r="O153" s="74"/>
      <c r="P153" s="72"/>
      <c r="Q153" s="74"/>
      <c r="R153" s="72"/>
      <c r="S153" s="74"/>
      <c r="T153" s="74"/>
      <c r="U153" s="93"/>
      <c r="V153" s="65"/>
      <c r="W153" s="65"/>
      <c r="X153" s="65"/>
      <c r="Y153" s="63"/>
      <c r="Z153" s="61"/>
      <c r="AA153" s="63"/>
      <c r="AB153" s="61"/>
      <c r="AC153" s="63"/>
    </row>
    <row r="154" spans="1:29" s="14" customFormat="1" ht="44.25" customHeight="1">
      <c r="A154" s="103"/>
      <c r="B154" s="27" t="s">
        <v>108</v>
      </c>
      <c r="C154" s="85"/>
      <c r="D154" s="85"/>
      <c r="E154" s="48">
        <v>1533</v>
      </c>
      <c r="F154" s="48">
        <v>1482.2</v>
      </c>
      <c r="G154" s="48"/>
      <c r="H154" s="50"/>
      <c r="I154" s="48"/>
      <c r="J154" s="49"/>
      <c r="K154" s="36">
        <v>798.29</v>
      </c>
      <c r="L154" s="76"/>
      <c r="M154" s="76">
        <v>798.29</v>
      </c>
      <c r="N154" s="72"/>
      <c r="O154" s="74"/>
      <c r="P154" s="72"/>
      <c r="Q154" s="74"/>
      <c r="R154" s="72"/>
      <c r="S154" s="74"/>
      <c r="T154" s="74"/>
      <c r="U154" s="93"/>
      <c r="V154" s="65"/>
      <c r="W154" s="65">
        <v>830.22</v>
      </c>
      <c r="X154" s="65">
        <v>863.43</v>
      </c>
      <c r="Y154" s="63"/>
      <c r="Z154" s="61"/>
      <c r="AA154" s="63"/>
      <c r="AB154" s="61"/>
      <c r="AC154" s="63"/>
    </row>
    <row r="155" spans="1:29" s="14" customFormat="1" ht="41.25" customHeight="1">
      <c r="A155" s="103"/>
      <c r="B155" s="27" t="s">
        <v>109</v>
      </c>
      <c r="C155" s="85"/>
      <c r="D155" s="85"/>
      <c r="E155" s="48">
        <v>12287</v>
      </c>
      <c r="F155" s="48">
        <v>10461</v>
      </c>
      <c r="G155" s="48"/>
      <c r="H155" s="50"/>
      <c r="I155" s="48"/>
      <c r="J155" s="49"/>
      <c r="K155" s="36">
        <v>7849</v>
      </c>
      <c r="L155" s="76"/>
      <c r="M155" s="76">
        <v>7849</v>
      </c>
      <c r="N155" s="72"/>
      <c r="O155" s="74"/>
      <c r="P155" s="72"/>
      <c r="Q155" s="74"/>
      <c r="R155" s="72"/>
      <c r="S155" s="74"/>
      <c r="T155" s="74"/>
      <c r="U155" s="93"/>
      <c r="V155" s="65"/>
      <c r="W155" s="65">
        <v>7849</v>
      </c>
      <c r="X155" s="65">
        <v>7849</v>
      </c>
      <c r="Y155" s="63"/>
      <c r="Z155" s="61"/>
      <c r="AA155" s="63"/>
      <c r="AB155" s="61"/>
      <c r="AC155" s="63"/>
    </row>
    <row r="156" spans="1:29" s="14" customFormat="1" ht="39.75" customHeight="1">
      <c r="A156" s="103"/>
      <c r="B156" s="27" t="s">
        <v>335</v>
      </c>
      <c r="C156" s="85"/>
      <c r="D156" s="85"/>
      <c r="E156" s="48"/>
      <c r="F156" s="48"/>
      <c r="G156" s="48"/>
      <c r="H156" s="50"/>
      <c r="I156" s="48"/>
      <c r="J156" s="49"/>
      <c r="K156" s="36"/>
      <c r="L156" s="76"/>
      <c r="M156" s="76"/>
      <c r="N156" s="72"/>
      <c r="O156" s="74"/>
      <c r="P156" s="72"/>
      <c r="Q156" s="74"/>
      <c r="R156" s="72"/>
      <c r="S156" s="74"/>
      <c r="T156" s="74"/>
      <c r="U156" s="93"/>
      <c r="V156" s="65"/>
      <c r="W156" s="65">
        <v>4085</v>
      </c>
      <c r="X156" s="65">
        <v>3270</v>
      </c>
      <c r="Y156" s="63"/>
      <c r="Z156" s="61"/>
      <c r="AA156" s="63"/>
      <c r="AB156" s="61"/>
      <c r="AC156" s="63"/>
    </row>
    <row r="157" spans="1:29" s="14" customFormat="1" ht="25.5" customHeight="1">
      <c r="A157" s="103"/>
      <c r="B157" s="27" t="s">
        <v>166</v>
      </c>
      <c r="C157" s="85"/>
      <c r="D157" s="85"/>
      <c r="E157" s="48">
        <v>7079.46</v>
      </c>
      <c r="F157" s="48">
        <v>7079.46</v>
      </c>
      <c r="G157" s="48"/>
      <c r="H157" s="50"/>
      <c r="I157" s="48"/>
      <c r="J157" s="49"/>
      <c r="K157" s="36"/>
      <c r="L157" s="76"/>
      <c r="M157" s="76"/>
      <c r="N157" s="72"/>
      <c r="O157" s="74"/>
      <c r="P157" s="72"/>
      <c r="Q157" s="74"/>
      <c r="R157" s="72"/>
      <c r="S157" s="74"/>
      <c r="T157" s="74"/>
      <c r="U157" s="93"/>
      <c r="V157" s="65"/>
      <c r="W157" s="65">
        <v>79192</v>
      </c>
      <c r="X157" s="65">
        <v>150792.46</v>
      </c>
      <c r="Y157" s="63"/>
      <c r="Z157" s="61"/>
      <c r="AA157" s="63"/>
      <c r="AB157" s="61"/>
      <c r="AC157" s="63"/>
    </row>
    <row r="158" spans="1:29" s="14" customFormat="1" ht="25.5" customHeight="1">
      <c r="A158" s="103"/>
      <c r="B158" s="27" t="s">
        <v>205</v>
      </c>
      <c r="C158" s="85"/>
      <c r="D158" s="85"/>
      <c r="E158" s="48">
        <v>6089</v>
      </c>
      <c r="F158" s="48">
        <v>0</v>
      </c>
      <c r="G158" s="48"/>
      <c r="H158" s="50"/>
      <c r="I158" s="48"/>
      <c r="J158" s="49"/>
      <c r="K158" s="36">
        <v>6089</v>
      </c>
      <c r="L158" s="76"/>
      <c r="M158" s="76">
        <v>6089</v>
      </c>
      <c r="N158" s="72"/>
      <c r="O158" s="74"/>
      <c r="P158" s="72"/>
      <c r="Q158" s="74"/>
      <c r="R158" s="72"/>
      <c r="S158" s="74"/>
      <c r="T158" s="74"/>
      <c r="U158" s="93"/>
      <c r="V158" s="65"/>
      <c r="W158" s="65">
        <v>6089</v>
      </c>
      <c r="X158" s="65">
        <v>6089</v>
      </c>
      <c r="Y158" s="63"/>
      <c r="Z158" s="61"/>
      <c r="AA158" s="63"/>
      <c r="AB158" s="61"/>
      <c r="AC158" s="63"/>
    </row>
    <row r="159" spans="1:29" s="14" customFormat="1" ht="44.25" customHeight="1">
      <c r="A159" s="103"/>
      <c r="B159" s="27" t="s">
        <v>336</v>
      </c>
      <c r="C159" s="85"/>
      <c r="D159" s="85"/>
      <c r="E159" s="48">
        <v>94813.71</v>
      </c>
      <c r="F159" s="48">
        <v>42943.1</v>
      </c>
      <c r="G159" s="48"/>
      <c r="H159" s="50"/>
      <c r="I159" s="48"/>
      <c r="J159" s="49"/>
      <c r="K159" s="36">
        <v>59341.2</v>
      </c>
      <c r="L159" s="76"/>
      <c r="M159" s="76">
        <v>59341.2</v>
      </c>
      <c r="N159" s="72"/>
      <c r="O159" s="74"/>
      <c r="P159" s="72"/>
      <c r="Q159" s="74"/>
      <c r="R159" s="72"/>
      <c r="S159" s="74"/>
      <c r="T159" s="74"/>
      <c r="U159" s="93"/>
      <c r="V159" s="65"/>
      <c r="W159" s="65">
        <v>159022.45</v>
      </c>
      <c r="X159" s="65">
        <v>159022.45</v>
      </c>
      <c r="Y159" s="63"/>
      <c r="Z159" s="61"/>
      <c r="AA159" s="63"/>
      <c r="AB159" s="61"/>
      <c r="AC159" s="63"/>
    </row>
    <row r="160" spans="1:29" s="14" customFormat="1" ht="33" customHeight="1">
      <c r="A160" s="103"/>
      <c r="B160" s="27" t="s">
        <v>206</v>
      </c>
      <c r="C160" s="85"/>
      <c r="D160" s="85"/>
      <c r="E160" s="48">
        <v>9216</v>
      </c>
      <c r="F160" s="48">
        <v>9216</v>
      </c>
      <c r="G160" s="48"/>
      <c r="H160" s="50"/>
      <c r="I160" s="48"/>
      <c r="J160" s="49"/>
      <c r="K160" s="36"/>
      <c r="L160" s="76"/>
      <c r="M160" s="76"/>
      <c r="N160" s="72"/>
      <c r="O160" s="74"/>
      <c r="P160" s="72"/>
      <c r="Q160" s="74"/>
      <c r="R160" s="72"/>
      <c r="S160" s="74"/>
      <c r="T160" s="74"/>
      <c r="U160" s="93"/>
      <c r="V160" s="65"/>
      <c r="W160" s="65">
        <v>40040</v>
      </c>
      <c r="X160" s="65">
        <v>18480</v>
      </c>
      <c r="Y160" s="63"/>
      <c r="Z160" s="61"/>
      <c r="AA160" s="63"/>
      <c r="AB160" s="61"/>
      <c r="AC160" s="63"/>
    </row>
    <row r="161" spans="1:29" s="14" customFormat="1" ht="25.5" customHeight="1">
      <c r="A161" s="103"/>
      <c r="B161" s="27" t="s">
        <v>226</v>
      </c>
      <c r="C161" s="85"/>
      <c r="D161" s="85"/>
      <c r="E161" s="48"/>
      <c r="F161" s="48"/>
      <c r="G161" s="48"/>
      <c r="H161" s="50"/>
      <c r="I161" s="48"/>
      <c r="J161" s="49"/>
      <c r="K161" s="36"/>
      <c r="L161" s="76"/>
      <c r="M161" s="76"/>
      <c r="N161" s="72"/>
      <c r="O161" s="74"/>
      <c r="P161" s="72"/>
      <c r="Q161" s="74"/>
      <c r="R161" s="72"/>
      <c r="S161" s="74"/>
      <c r="T161" s="74"/>
      <c r="U161" s="93"/>
      <c r="V161" s="65"/>
      <c r="W161" s="65"/>
      <c r="X161" s="65"/>
      <c r="Y161" s="63"/>
      <c r="Z161" s="61"/>
      <c r="AA161" s="63"/>
      <c r="AB161" s="61"/>
      <c r="AC161" s="63"/>
    </row>
    <row r="162" spans="1:29" s="14" customFormat="1" ht="24" customHeight="1">
      <c r="A162" s="103"/>
      <c r="B162" s="27" t="s">
        <v>221</v>
      </c>
      <c r="C162" s="85"/>
      <c r="D162" s="85"/>
      <c r="E162" s="48"/>
      <c r="F162" s="48"/>
      <c r="G162" s="48"/>
      <c r="H162" s="50"/>
      <c r="I162" s="48"/>
      <c r="J162" s="49"/>
      <c r="K162" s="36"/>
      <c r="L162" s="76"/>
      <c r="M162" s="76"/>
      <c r="N162" s="72"/>
      <c r="O162" s="74"/>
      <c r="P162" s="72"/>
      <c r="Q162" s="74"/>
      <c r="R162" s="72"/>
      <c r="S162" s="74"/>
      <c r="T162" s="74"/>
      <c r="U162" s="93"/>
      <c r="V162" s="65"/>
      <c r="W162" s="65">
        <v>5356</v>
      </c>
      <c r="X162" s="65"/>
      <c r="Y162" s="63"/>
      <c r="Z162" s="61"/>
      <c r="AA162" s="63"/>
      <c r="AB162" s="61"/>
      <c r="AC162" s="63"/>
    </row>
    <row r="163" spans="1:29" s="14" customFormat="1" ht="28.5" customHeight="1">
      <c r="A163" s="103"/>
      <c r="B163" s="27" t="s">
        <v>137</v>
      </c>
      <c r="C163" s="85"/>
      <c r="D163" s="85"/>
      <c r="E163" s="48">
        <v>1567</v>
      </c>
      <c r="F163" s="48">
        <v>1567</v>
      </c>
      <c r="G163" s="48"/>
      <c r="H163" s="50"/>
      <c r="I163" s="48"/>
      <c r="J163" s="49"/>
      <c r="K163" s="36"/>
      <c r="L163" s="76"/>
      <c r="M163" s="76"/>
      <c r="N163" s="72"/>
      <c r="O163" s="74"/>
      <c r="P163" s="72"/>
      <c r="Q163" s="74"/>
      <c r="R163" s="72"/>
      <c r="S163" s="74"/>
      <c r="T163" s="74"/>
      <c r="U163" s="93"/>
      <c r="V163" s="65"/>
      <c r="W163" s="65"/>
      <c r="X163" s="65"/>
      <c r="Y163" s="63"/>
      <c r="Z163" s="61"/>
      <c r="AA163" s="63"/>
      <c r="AB163" s="61"/>
      <c r="AC163" s="63"/>
    </row>
    <row r="164" spans="1:29" s="14" customFormat="1" ht="28.5" customHeight="1">
      <c r="A164" s="103"/>
      <c r="B164" s="27" t="s">
        <v>167</v>
      </c>
      <c r="C164" s="85"/>
      <c r="D164" s="85"/>
      <c r="E164" s="48">
        <v>110728</v>
      </c>
      <c r="F164" s="48">
        <v>107209</v>
      </c>
      <c r="G164" s="48"/>
      <c r="H164" s="50"/>
      <c r="I164" s="48"/>
      <c r="J164" s="49"/>
      <c r="K164" s="36">
        <v>58413</v>
      </c>
      <c r="L164" s="76"/>
      <c r="M164" s="76">
        <v>58413</v>
      </c>
      <c r="N164" s="72"/>
      <c r="O164" s="74"/>
      <c r="P164" s="72"/>
      <c r="Q164" s="74"/>
      <c r="R164" s="72"/>
      <c r="S164" s="74"/>
      <c r="T164" s="74"/>
      <c r="U164" s="93"/>
      <c r="V164" s="65"/>
      <c r="W164" s="65">
        <v>44965</v>
      </c>
      <c r="X164" s="65">
        <v>46346</v>
      </c>
      <c r="Y164" s="63"/>
      <c r="Z164" s="61"/>
      <c r="AA164" s="63"/>
      <c r="AB164" s="61"/>
      <c r="AC164" s="63"/>
    </row>
    <row r="165" spans="1:29" s="14" customFormat="1" ht="44.25" customHeight="1">
      <c r="A165" s="103"/>
      <c r="B165" s="27" t="s">
        <v>168</v>
      </c>
      <c r="C165" s="85"/>
      <c r="D165" s="85"/>
      <c r="E165" s="48"/>
      <c r="F165" s="48"/>
      <c r="G165" s="48"/>
      <c r="H165" s="50"/>
      <c r="I165" s="48"/>
      <c r="J165" s="49"/>
      <c r="K165" s="36"/>
      <c r="L165" s="76"/>
      <c r="M165" s="76"/>
      <c r="N165" s="72"/>
      <c r="O165" s="74"/>
      <c r="P165" s="72"/>
      <c r="Q165" s="74"/>
      <c r="R165" s="72"/>
      <c r="S165" s="74"/>
      <c r="T165" s="74"/>
      <c r="U165" s="93"/>
      <c r="V165" s="65"/>
      <c r="W165" s="65"/>
      <c r="X165" s="65"/>
      <c r="Y165" s="63"/>
      <c r="Z165" s="61"/>
      <c r="AA165" s="63"/>
      <c r="AB165" s="61"/>
      <c r="AC165" s="63"/>
    </row>
    <row r="166" spans="1:29" s="14" customFormat="1" ht="28.5" customHeight="1">
      <c r="A166" s="103"/>
      <c r="B166" s="27" t="s">
        <v>126</v>
      </c>
      <c r="C166" s="85"/>
      <c r="D166" s="85"/>
      <c r="E166" s="48">
        <v>1680</v>
      </c>
      <c r="F166" s="48">
        <v>1680</v>
      </c>
      <c r="G166" s="48"/>
      <c r="H166" s="50"/>
      <c r="I166" s="48"/>
      <c r="J166" s="49"/>
      <c r="K166" s="36">
        <v>1680</v>
      </c>
      <c r="L166" s="76"/>
      <c r="M166" s="76">
        <v>1680</v>
      </c>
      <c r="N166" s="72"/>
      <c r="O166" s="74"/>
      <c r="P166" s="72"/>
      <c r="Q166" s="74"/>
      <c r="R166" s="72"/>
      <c r="S166" s="74"/>
      <c r="T166" s="74"/>
      <c r="U166" s="93"/>
      <c r="V166" s="65"/>
      <c r="W166" s="65">
        <v>1680</v>
      </c>
      <c r="X166" s="65"/>
      <c r="Y166" s="63"/>
      <c r="Z166" s="61"/>
      <c r="AA166" s="63"/>
      <c r="AB166" s="61"/>
      <c r="AC166" s="63"/>
    </row>
    <row r="167" spans="1:29" s="14" customFormat="1" ht="26.25" customHeight="1">
      <c r="A167" s="103"/>
      <c r="B167" s="27" t="s">
        <v>171</v>
      </c>
      <c r="C167" s="85"/>
      <c r="D167" s="85"/>
      <c r="E167" s="48">
        <v>22512.6</v>
      </c>
      <c r="F167" s="48">
        <v>62292.1</v>
      </c>
      <c r="G167" s="48"/>
      <c r="H167" s="50"/>
      <c r="I167" s="48"/>
      <c r="J167" s="49"/>
      <c r="K167" s="36">
        <v>179513.49</v>
      </c>
      <c r="L167" s="76"/>
      <c r="M167" s="76">
        <v>179513.49</v>
      </c>
      <c r="N167" s="72"/>
      <c r="O167" s="74"/>
      <c r="P167" s="72"/>
      <c r="Q167" s="74"/>
      <c r="R167" s="72"/>
      <c r="S167" s="74"/>
      <c r="T167" s="74"/>
      <c r="U167" s="93"/>
      <c r="V167" s="65"/>
      <c r="W167" s="65"/>
      <c r="X167" s="65"/>
      <c r="Y167" s="63"/>
      <c r="Z167" s="61"/>
      <c r="AA167" s="63"/>
      <c r="AB167" s="61"/>
      <c r="AC167" s="63"/>
    </row>
    <row r="168" spans="1:29" s="14" customFormat="1" ht="60" customHeight="1">
      <c r="A168" s="103"/>
      <c r="B168" s="27" t="s">
        <v>215</v>
      </c>
      <c r="C168" s="85"/>
      <c r="D168" s="85"/>
      <c r="E168" s="48"/>
      <c r="F168" s="48"/>
      <c r="G168" s="48"/>
      <c r="H168" s="50"/>
      <c r="I168" s="48"/>
      <c r="J168" s="49"/>
      <c r="K168" s="36"/>
      <c r="L168" s="76"/>
      <c r="M168" s="76"/>
      <c r="N168" s="72"/>
      <c r="O168" s="74"/>
      <c r="P168" s="72"/>
      <c r="Q168" s="74"/>
      <c r="R168" s="72"/>
      <c r="S168" s="74"/>
      <c r="T168" s="74"/>
      <c r="U168" s="93"/>
      <c r="V168" s="65"/>
      <c r="W168" s="65"/>
      <c r="X168" s="65"/>
      <c r="Y168" s="63"/>
      <c r="Z168" s="61"/>
      <c r="AA168" s="63"/>
      <c r="AB168" s="61"/>
      <c r="AC168" s="63"/>
    </row>
    <row r="169" spans="1:29" s="14" customFormat="1" ht="28.5" customHeight="1">
      <c r="A169" s="103"/>
      <c r="B169" s="27" t="s">
        <v>204</v>
      </c>
      <c r="C169" s="85"/>
      <c r="D169" s="85"/>
      <c r="E169" s="48"/>
      <c r="F169" s="48"/>
      <c r="G169" s="48"/>
      <c r="H169" s="50"/>
      <c r="I169" s="48"/>
      <c r="J169" s="49"/>
      <c r="K169" s="36">
        <v>70584</v>
      </c>
      <c r="L169" s="76"/>
      <c r="M169" s="76">
        <v>70584</v>
      </c>
      <c r="N169" s="72"/>
      <c r="O169" s="74"/>
      <c r="P169" s="72"/>
      <c r="Q169" s="74"/>
      <c r="R169" s="72"/>
      <c r="S169" s="74"/>
      <c r="T169" s="74"/>
      <c r="U169" s="93"/>
      <c r="V169" s="65"/>
      <c r="W169" s="65"/>
      <c r="X169" s="65"/>
      <c r="Y169" s="63"/>
      <c r="Z169" s="61"/>
      <c r="AA169" s="63"/>
      <c r="AB169" s="61"/>
      <c r="AC169" s="63"/>
    </row>
    <row r="170" spans="1:29" s="14" customFormat="1" ht="69.75" customHeight="1">
      <c r="A170" s="103"/>
      <c r="B170" s="27" t="s">
        <v>212</v>
      </c>
      <c r="C170" s="85"/>
      <c r="D170" s="85"/>
      <c r="E170" s="48">
        <v>1479</v>
      </c>
      <c r="F170" s="48">
        <v>1244.2</v>
      </c>
      <c r="G170" s="48"/>
      <c r="H170" s="50"/>
      <c r="I170" s="48"/>
      <c r="J170" s="49"/>
      <c r="K170" s="36"/>
      <c r="L170" s="76"/>
      <c r="M170" s="76"/>
      <c r="N170" s="72"/>
      <c r="O170" s="74"/>
      <c r="P170" s="72"/>
      <c r="Q170" s="74"/>
      <c r="R170" s="72"/>
      <c r="S170" s="74"/>
      <c r="T170" s="74"/>
      <c r="U170" s="93"/>
      <c r="V170" s="65"/>
      <c r="W170" s="65"/>
      <c r="X170" s="65"/>
      <c r="Y170" s="63"/>
      <c r="Z170" s="61"/>
      <c r="AA170" s="63"/>
      <c r="AB170" s="61"/>
      <c r="AC170" s="63"/>
    </row>
    <row r="171" spans="1:29" s="14" customFormat="1" ht="25.5" customHeight="1">
      <c r="A171" s="103"/>
      <c r="B171" s="27" t="s">
        <v>222</v>
      </c>
      <c r="C171" s="85"/>
      <c r="D171" s="85"/>
      <c r="E171" s="48"/>
      <c r="F171" s="48"/>
      <c r="G171" s="48"/>
      <c r="H171" s="50"/>
      <c r="I171" s="48"/>
      <c r="J171" s="49"/>
      <c r="K171" s="36"/>
      <c r="L171" s="76"/>
      <c r="M171" s="76"/>
      <c r="N171" s="72"/>
      <c r="O171" s="74"/>
      <c r="P171" s="72"/>
      <c r="Q171" s="74"/>
      <c r="R171" s="72"/>
      <c r="S171" s="74"/>
      <c r="T171" s="74"/>
      <c r="U171" s="93"/>
      <c r="V171" s="65"/>
      <c r="W171" s="65"/>
      <c r="X171" s="65"/>
      <c r="Y171" s="63"/>
      <c r="Z171" s="61"/>
      <c r="AA171" s="63"/>
      <c r="AB171" s="61"/>
      <c r="AC171" s="63"/>
    </row>
    <row r="172" spans="1:29" s="14" customFormat="1" ht="29.25" customHeight="1">
      <c r="A172" s="103" t="s">
        <v>337</v>
      </c>
      <c r="B172" s="27" t="s">
        <v>338</v>
      </c>
      <c r="C172" s="85"/>
      <c r="D172" s="85"/>
      <c r="E172" s="48"/>
      <c r="F172" s="48"/>
      <c r="G172" s="48"/>
      <c r="H172" s="50"/>
      <c r="I172" s="48"/>
      <c r="J172" s="49"/>
      <c r="K172" s="36"/>
      <c r="L172" s="76"/>
      <c r="M172" s="76"/>
      <c r="N172" s="72"/>
      <c r="O172" s="74"/>
      <c r="P172" s="72"/>
      <c r="Q172" s="74"/>
      <c r="R172" s="72"/>
      <c r="S172" s="74"/>
      <c r="T172" s="74"/>
      <c r="U172" s="93"/>
      <c r="V172" s="65"/>
      <c r="W172" s="65"/>
      <c r="X172" s="65"/>
      <c r="Y172" s="63"/>
      <c r="Z172" s="61"/>
      <c r="AA172" s="63"/>
      <c r="AB172" s="61"/>
      <c r="AC172" s="63"/>
    </row>
    <row r="173" spans="1:29" s="14" customFormat="1" ht="24.75" customHeight="1">
      <c r="A173" s="103"/>
      <c r="B173" s="27" t="s">
        <v>339</v>
      </c>
      <c r="C173" s="85"/>
      <c r="D173" s="85"/>
      <c r="E173" s="48">
        <v>2089.25</v>
      </c>
      <c r="F173" s="48">
        <v>2089.25</v>
      </c>
      <c r="G173" s="48"/>
      <c r="H173" s="50"/>
      <c r="I173" s="48"/>
      <c r="J173" s="49"/>
      <c r="K173" s="36"/>
      <c r="L173" s="76"/>
      <c r="M173" s="76"/>
      <c r="N173" s="72"/>
      <c r="O173" s="74"/>
      <c r="P173" s="72"/>
      <c r="Q173" s="74"/>
      <c r="R173" s="72"/>
      <c r="S173" s="74"/>
      <c r="T173" s="74"/>
      <c r="U173" s="93"/>
      <c r="V173" s="65"/>
      <c r="W173" s="65"/>
      <c r="X173" s="65"/>
      <c r="Y173" s="63"/>
      <c r="Z173" s="61"/>
      <c r="AA173" s="63"/>
      <c r="AB173" s="61"/>
      <c r="AC173" s="63"/>
    </row>
    <row r="174" spans="1:29" s="14" customFormat="1" ht="82.5" customHeight="1">
      <c r="A174" s="103"/>
      <c r="B174" s="27" t="s">
        <v>170</v>
      </c>
      <c r="C174" s="85"/>
      <c r="D174" s="85"/>
      <c r="E174" s="48">
        <v>2756</v>
      </c>
      <c r="F174" s="48">
        <v>2741.8</v>
      </c>
      <c r="G174" s="48"/>
      <c r="H174" s="50"/>
      <c r="I174" s="48"/>
      <c r="J174" s="49"/>
      <c r="K174" s="36"/>
      <c r="L174" s="76"/>
      <c r="M174" s="76"/>
      <c r="N174" s="72"/>
      <c r="O174" s="74"/>
      <c r="P174" s="72"/>
      <c r="Q174" s="74"/>
      <c r="R174" s="72"/>
      <c r="S174" s="74"/>
      <c r="T174" s="74"/>
      <c r="U174" s="93"/>
      <c r="V174" s="65"/>
      <c r="W174" s="65"/>
      <c r="X174" s="65"/>
      <c r="Y174" s="63"/>
      <c r="Z174" s="61"/>
      <c r="AA174" s="63"/>
      <c r="AB174" s="61"/>
      <c r="AC174" s="63"/>
    </row>
    <row r="175" spans="1:29" s="14" customFormat="1" ht="82.5" customHeight="1">
      <c r="A175" s="103"/>
      <c r="B175" s="27" t="s">
        <v>340</v>
      </c>
      <c r="C175" s="85"/>
      <c r="D175" s="85"/>
      <c r="E175" s="48">
        <v>1033</v>
      </c>
      <c r="F175" s="48">
        <v>1033</v>
      </c>
      <c r="G175" s="48"/>
      <c r="H175" s="50"/>
      <c r="I175" s="48"/>
      <c r="J175" s="49"/>
      <c r="K175" s="36"/>
      <c r="L175" s="76"/>
      <c r="M175" s="76"/>
      <c r="N175" s="72"/>
      <c r="O175" s="74"/>
      <c r="P175" s="72"/>
      <c r="Q175" s="74"/>
      <c r="R175" s="72"/>
      <c r="S175" s="74"/>
      <c r="T175" s="74"/>
      <c r="U175" s="93"/>
      <c r="V175" s="65"/>
      <c r="W175" s="65"/>
      <c r="X175" s="65"/>
      <c r="Y175" s="63"/>
      <c r="Z175" s="61"/>
      <c r="AA175" s="63"/>
      <c r="AB175" s="61"/>
      <c r="AC175" s="63"/>
    </row>
    <row r="176" spans="1:29" s="14" customFormat="1" ht="43.5" customHeight="1">
      <c r="A176" s="103"/>
      <c r="B176" s="27" t="s">
        <v>341</v>
      </c>
      <c r="C176" s="85"/>
      <c r="D176" s="85"/>
      <c r="E176" s="48">
        <v>593.73</v>
      </c>
      <c r="F176" s="48">
        <v>593.73</v>
      </c>
      <c r="G176" s="48"/>
      <c r="H176" s="50"/>
      <c r="I176" s="48"/>
      <c r="J176" s="49"/>
      <c r="K176" s="36"/>
      <c r="L176" s="76"/>
      <c r="M176" s="76"/>
      <c r="N176" s="72"/>
      <c r="O176" s="74"/>
      <c r="P176" s="72"/>
      <c r="Q176" s="74"/>
      <c r="R176" s="72"/>
      <c r="S176" s="74"/>
      <c r="T176" s="74"/>
      <c r="U176" s="93"/>
      <c r="V176" s="65"/>
      <c r="W176" s="65"/>
      <c r="X176" s="65"/>
      <c r="Y176" s="63"/>
      <c r="Z176" s="61"/>
      <c r="AA176" s="63"/>
      <c r="AB176" s="61"/>
      <c r="AC176" s="63"/>
    </row>
    <row r="177" spans="1:29" s="14" customFormat="1" ht="44.25" customHeight="1">
      <c r="A177" s="103"/>
      <c r="B177" s="27" t="s">
        <v>350</v>
      </c>
      <c r="C177" s="85"/>
      <c r="D177" s="85"/>
      <c r="E177" s="48"/>
      <c r="F177" s="48"/>
      <c r="G177" s="48"/>
      <c r="H177" s="50"/>
      <c r="I177" s="48"/>
      <c r="J177" s="49"/>
      <c r="K177" s="36">
        <v>40285</v>
      </c>
      <c r="L177" s="76"/>
      <c r="M177" s="76">
        <v>40285</v>
      </c>
      <c r="N177" s="72"/>
      <c r="O177" s="74"/>
      <c r="P177" s="72"/>
      <c r="Q177" s="74"/>
      <c r="R177" s="72"/>
      <c r="S177" s="74"/>
      <c r="T177" s="74"/>
      <c r="U177" s="93"/>
      <c r="V177" s="65"/>
      <c r="W177" s="65">
        <v>34466</v>
      </c>
      <c r="X177" s="65">
        <v>34466</v>
      </c>
      <c r="Y177" s="63"/>
      <c r="Z177" s="61"/>
      <c r="AA177" s="63"/>
      <c r="AB177" s="61"/>
      <c r="AC177" s="63"/>
    </row>
    <row r="178" spans="1:29" s="14" customFormat="1" ht="23.25" customHeight="1">
      <c r="A178" s="103"/>
      <c r="B178" s="27" t="s">
        <v>127</v>
      </c>
      <c r="C178" s="85"/>
      <c r="D178" s="85"/>
      <c r="E178" s="48">
        <v>7602.43</v>
      </c>
      <c r="F178" s="48">
        <v>0</v>
      </c>
      <c r="G178" s="48"/>
      <c r="H178" s="50"/>
      <c r="I178" s="48"/>
      <c r="J178" s="49"/>
      <c r="K178" s="36">
        <v>11608.9</v>
      </c>
      <c r="L178" s="76"/>
      <c r="M178" s="76">
        <v>11608.9</v>
      </c>
      <c r="N178" s="72"/>
      <c r="O178" s="74"/>
      <c r="P178" s="72"/>
      <c r="Q178" s="74"/>
      <c r="R178" s="72"/>
      <c r="S178" s="74"/>
      <c r="T178" s="74"/>
      <c r="U178" s="93"/>
      <c r="V178" s="65"/>
      <c r="W178" s="65"/>
      <c r="X178" s="65"/>
      <c r="Y178" s="63"/>
      <c r="Z178" s="61"/>
      <c r="AA178" s="63"/>
      <c r="AB178" s="61"/>
      <c r="AC178" s="63"/>
    </row>
    <row r="179" spans="1:29" s="14" customFormat="1" ht="29.25" customHeight="1">
      <c r="A179" s="103"/>
      <c r="B179" s="27" t="s">
        <v>342</v>
      </c>
      <c r="C179" s="85"/>
      <c r="D179" s="85"/>
      <c r="E179" s="48">
        <v>7104</v>
      </c>
      <c r="F179" s="48">
        <v>7104</v>
      </c>
      <c r="G179" s="48"/>
      <c r="H179" s="50"/>
      <c r="I179" s="48"/>
      <c r="J179" s="49"/>
      <c r="K179" s="36"/>
      <c r="L179" s="76"/>
      <c r="M179" s="76"/>
      <c r="N179" s="72"/>
      <c r="O179" s="74"/>
      <c r="P179" s="72"/>
      <c r="Q179" s="74"/>
      <c r="R179" s="72"/>
      <c r="S179" s="74"/>
      <c r="T179" s="74"/>
      <c r="U179" s="93"/>
      <c r="V179" s="65"/>
      <c r="W179" s="65"/>
      <c r="X179" s="65"/>
      <c r="Y179" s="63"/>
      <c r="Z179" s="61"/>
      <c r="AA179" s="63"/>
      <c r="AB179" s="61"/>
      <c r="AC179" s="63"/>
    </row>
    <row r="180" spans="1:29" s="14" customFormat="1" ht="42.75" customHeight="1">
      <c r="A180" s="103"/>
      <c r="B180" s="27" t="s">
        <v>354</v>
      </c>
      <c r="C180" s="85"/>
      <c r="D180" s="85"/>
      <c r="E180" s="48"/>
      <c r="F180" s="48"/>
      <c r="G180" s="48"/>
      <c r="H180" s="50"/>
      <c r="I180" s="48"/>
      <c r="J180" s="49"/>
      <c r="K180" s="36">
        <v>14553</v>
      </c>
      <c r="L180" s="76"/>
      <c r="M180" s="76">
        <v>14553</v>
      </c>
      <c r="N180" s="72"/>
      <c r="O180" s="74"/>
      <c r="P180" s="72"/>
      <c r="Q180" s="74"/>
      <c r="R180" s="72"/>
      <c r="S180" s="74"/>
      <c r="T180" s="74"/>
      <c r="U180" s="93"/>
      <c r="V180" s="65"/>
      <c r="W180" s="65"/>
      <c r="X180" s="65"/>
      <c r="Y180" s="63"/>
      <c r="Z180" s="61"/>
      <c r="AA180" s="63"/>
      <c r="AB180" s="61"/>
      <c r="AC180" s="63"/>
    </row>
    <row r="181" spans="1:29" s="14" customFormat="1" ht="34.5" customHeight="1">
      <c r="A181" s="103"/>
      <c r="B181" s="27" t="s">
        <v>356</v>
      </c>
      <c r="C181" s="85"/>
      <c r="D181" s="85"/>
      <c r="E181" s="48"/>
      <c r="F181" s="48"/>
      <c r="G181" s="48"/>
      <c r="H181" s="50"/>
      <c r="I181" s="48"/>
      <c r="J181" s="49"/>
      <c r="K181" s="36"/>
      <c r="L181" s="76"/>
      <c r="M181" s="76"/>
      <c r="N181" s="72"/>
      <c r="O181" s="74"/>
      <c r="P181" s="72"/>
      <c r="Q181" s="74"/>
      <c r="R181" s="72"/>
      <c r="S181" s="74"/>
      <c r="T181" s="74"/>
      <c r="U181" s="93"/>
      <c r="V181" s="65"/>
      <c r="W181" s="65"/>
      <c r="X181" s="65">
        <v>57992.04</v>
      </c>
      <c r="Y181" s="63"/>
      <c r="Z181" s="61"/>
      <c r="AA181" s="63"/>
      <c r="AB181" s="61"/>
      <c r="AC181" s="63"/>
    </row>
    <row r="182" spans="1:29" s="14" customFormat="1" ht="24.75" customHeight="1">
      <c r="A182" s="103"/>
      <c r="B182" s="27"/>
      <c r="C182" s="85"/>
      <c r="D182" s="85"/>
      <c r="E182" s="48"/>
      <c r="F182" s="48"/>
      <c r="G182" s="48"/>
      <c r="H182" s="50"/>
      <c r="I182" s="48"/>
      <c r="J182" s="49"/>
      <c r="K182" s="36"/>
      <c r="L182" s="76"/>
      <c r="M182" s="76"/>
      <c r="N182" s="72"/>
      <c r="O182" s="74"/>
      <c r="P182" s="72"/>
      <c r="Q182" s="74"/>
      <c r="R182" s="72"/>
      <c r="S182" s="74"/>
      <c r="T182" s="74"/>
      <c r="U182" s="93"/>
      <c r="V182" s="65"/>
      <c r="W182" s="65"/>
      <c r="X182" s="65"/>
      <c r="Y182" s="63"/>
      <c r="Z182" s="61"/>
      <c r="AA182" s="63"/>
      <c r="AB182" s="61"/>
      <c r="AC182" s="63"/>
    </row>
    <row r="183" spans="1:29" s="1" customFormat="1" ht="23.25" customHeight="1">
      <c r="A183" s="4" t="s">
        <v>172</v>
      </c>
      <c r="B183" s="5" t="s">
        <v>63</v>
      </c>
      <c r="C183" s="79">
        <v>1849997.25277</v>
      </c>
      <c r="D183" s="79">
        <v>1849069.51774</v>
      </c>
      <c r="E183" s="42">
        <f>E184+E187+E200+E203+E204+E205+E206+E207+E208+E209</f>
        <v>1991564</v>
      </c>
      <c r="F183" s="42">
        <f>F184+F187+F200+F203+F204+F205+F206+F207+F208+F209</f>
        <v>1989389</v>
      </c>
      <c r="G183" s="42">
        <f>F183-E183</f>
        <v>-2175</v>
      </c>
      <c r="H183" s="45">
        <f>F183/E183*100</f>
        <v>99.8907893494761</v>
      </c>
      <c r="I183" s="42">
        <f>F183-D183</f>
        <v>140319.48225999996</v>
      </c>
      <c r="J183" s="43">
        <f>F183/D183*100</f>
        <v>107.58865369385914</v>
      </c>
      <c r="K183" s="23">
        <f>K184+K187+K200+K203+K204+K205+K206+K207+K208+K209</f>
        <v>1901225</v>
      </c>
      <c r="L183" s="69">
        <v>1908496</v>
      </c>
      <c r="M183" s="69">
        <f>M184+M187+M200+M203+M204+M205+M206+M207+M208+M209</f>
        <v>1901225</v>
      </c>
      <c r="N183" s="69">
        <f>M183-E183</f>
        <v>-90339</v>
      </c>
      <c r="O183" s="70">
        <f>M183/E183*100</f>
        <v>95.4639168010669</v>
      </c>
      <c r="P183" s="69">
        <f>M183-F183</f>
        <v>-88164</v>
      </c>
      <c r="Q183" s="70">
        <f>M183/F183*100</f>
        <v>95.56828754959437</v>
      </c>
      <c r="R183" s="69">
        <f>M183-D183</f>
        <v>52155.48225999996</v>
      </c>
      <c r="S183" s="70">
        <f>M183/D183*100</f>
        <v>102.82063393288459</v>
      </c>
      <c r="T183" s="70">
        <f>M183/L183*100</f>
        <v>99.6190193744184</v>
      </c>
      <c r="U183" s="91">
        <f>M183-K183</f>
        <v>0</v>
      </c>
      <c r="V183" s="58">
        <v>1904029</v>
      </c>
      <c r="W183" s="58">
        <f>W184+W187+W200+W203+W204+W205+W206+W207+W208+W209</f>
        <v>1895268</v>
      </c>
      <c r="X183" s="58">
        <f>X184+X187+X200+X203+X204+X205+X206+X207+X208+X209</f>
        <v>1916512</v>
      </c>
      <c r="Y183" s="59">
        <f>W183/V183*100</f>
        <v>99.5398704536538</v>
      </c>
      <c r="Z183" s="58">
        <f>W183-M183</f>
        <v>-5957</v>
      </c>
      <c r="AA183" s="59">
        <f>W183/M183*100</f>
        <v>99.68667569593288</v>
      </c>
      <c r="AB183" s="58">
        <f>X183-W183</f>
        <v>21244</v>
      </c>
      <c r="AC183" s="59">
        <f>X183/W183*100</f>
        <v>101.12089688635064</v>
      </c>
    </row>
    <row r="184" spans="1:29" ht="32.25" customHeight="1">
      <c r="A184" s="6" t="s">
        <v>173</v>
      </c>
      <c r="B184" s="25" t="s">
        <v>110</v>
      </c>
      <c r="C184" s="81"/>
      <c r="D184" s="81"/>
      <c r="E184" s="52">
        <f>SUM(E185:E186)</f>
        <v>52973</v>
      </c>
      <c r="F184" s="52">
        <f>SUM(F185:F186)</f>
        <v>52973</v>
      </c>
      <c r="G184" s="52"/>
      <c r="H184" s="47"/>
      <c r="I184" s="52"/>
      <c r="J184" s="53"/>
      <c r="K184" s="28">
        <f>SUM(K185:K186)</f>
        <v>60073</v>
      </c>
      <c r="L184" s="71"/>
      <c r="M184" s="71">
        <f>SUM(M185:M186)</f>
        <v>60073</v>
      </c>
      <c r="N184" s="71"/>
      <c r="O184" s="73"/>
      <c r="P184" s="71"/>
      <c r="Q184" s="73"/>
      <c r="R184" s="71"/>
      <c r="S184" s="73"/>
      <c r="T184" s="73"/>
      <c r="U184" s="92"/>
      <c r="V184" s="60"/>
      <c r="W184" s="60">
        <f>SUM(W185:W186)</f>
        <v>62965</v>
      </c>
      <c r="X184" s="60">
        <f>SUM(X185:X186)</f>
        <v>65096</v>
      </c>
      <c r="Y184" s="62"/>
      <c r="Z184" s="60"/>
      <c r="AA184" s="62"/>
      <c r="AB184" s="60"/>
      <c r="AC184" s="62"/>
    </row>
    <row r="185" spans="1:29" s="14" customFormat="1" ht="24" customHeight="1">
      <c r="A185" s="3"/>
      <c r="B185" s="20" t="s">
        <v>111</v>
      </c>
      <c r="C185" s="80"/>
      <c r="D185" s="80"/>
      <c r="E185" s="48">
        <v>47644</v>
      </c>
      <c r="F185" s="48">
        <f>E185</f>
        <v>47644</v>
      </c>
      <c r="G185" s="48"/>
      <c r="H185" s="50"/>
      <c r="I185" s="48"/>
      <c r="J185" s="49"/>
      <c r="K185" s="36">
        <v>54701</v>
      </c>
      <c r="L185" s="72"/>
      <c r="M185" s="99">
        <v>54701</v>
      </c>
      <c r="N185" s="72"/>
      <c r="O185" s="74"/>
      <c r="P185" s="72"/>
      <c r="Q185" s="74"/>
      <c r="R185" s="72"/>
      <c r="S185" s="74"/>
      <c r="T185" s="74"/>
      <c r="U185" s="93"/>
      <c r="V185" s="61"/>
      <c r="W185" s="97">
        <v>57593</v>
      </c>
      <c r="X185" s="97">
        <v>59724</v>
      </c>
      <c r="Y185" s="63"/>
      <c r="Z185" s="61"/>
      <c r="AA185" s="63"/>
      <c r="AB185" s="61"/>
      <c r="AC185" s="63"/>
    </row>
    <row r="186" spans="1:29" s="14" customFormat="1" ht="28.5" customHeight="1">
      <c r="A186" s="3"/>
      <c r="B186" s="20" t="s">
        <v>112</v>
      </c>
      <c r="C186" s="80"/>
      <c r="D186" s="80"/>
      <c r="E186" s="48">
        <v>5329</v>
      </c>
      <c r="F186" s="48">
        <f>E186</f>
        <v>5329</v>
      </c>
      <c r="G186" s="48"/>
      <c r="H186" s="50"/>
      <c r="I186" s="48"/>
      <c r="J186" s="49"/>
      <c r="K186" s="36">
        <v>5372</v>
      </c>
      <c r="L186" s="72"/>
      <c r="M186" s="99">
        <v>5372</v>
      </c>
      <c r="N186" s="72"/>
      <c r="O186" s="74"/>
      <c r="P186" s="72"/>
      <c r="Q186" s="74"/>
      <c r="R186" s="72"/>
      <c r="S186" s="74"/>
      <c r="T186" s="74"/>
      <c r="U186" s="93"/>
      <c r="V186" s="61"/>
      <c r="W186" s="97">
        <v>5372</v>
      </c>
      <c r="X186" s="97">
        <v>5372</v>
      </c>
      <c r="Y186" s="63"/>
      <c r="Z186" s="61"/>
      <c r="AA186" s="63"/>
      <c r="AB186" s="61"/>
      <c r="AC186" s="63"/>
    </row>
    <row r="187" spans="1:29" ht="27" customHeight="1">
      <c r="A187" s="6" t="s">
        <v>174</v>
      </c>
      <c r="B187" s="25" t="s">
        <v>113</v>
      </c>
      <c r="C187" s="81"/>
      <c r="D187" s="81"/>
      <c r="E187" s="52">
        <f>SUM(E188:E199)</f>
        <v>86319</v>
      </c>
      <c r="F187" s="52">
        <f>SUM(F188:F199)</f>
        <v>86040</v>
      </c>
      <c r="G187" s="52"/>
      <c r="H187" s="47"/>
      <c r="I187" s="52"/>
      <c r="J187" s="53"/>
      <c r="K187" s="28">
        <f>SUM(K188:K199)</f>
        <v>31805</v>
      </c>
      <c r="L187" s="71"/>
      <c r="M187" s="71">
        <f>SUM(M188:M199)</f>
        <v>31805</v>
      </c>
      <c r="N187" s="71"/>
      <c r="O187" s="73"/>
      <c r="P187" s="71"/>
      <c r="Q187" s="73"/>
      <c r="R187" s="71"/>
      <c r="S187" s="73"/>
      <c r="T187" s="73"/>
      <c r="U187" s="92"/>
      <c r="V187" s="60"/>
      <c r="W187" s="60">
        <f>SUM(W188:W199)</f>
        <v>31472</v>
      </c>
      <c r="X187" s="60">
        <f>SUM(X188:X199)</f>
        <v>31475</v>
      </c>
      <c r="Y187" s="62"/>
      <c r="Z187" s="60"/>
      <c r="AA187" s="62"/>
      <c r="AB187" s="60"/>
      <c r="AC187" s="62"/>
    </row>
    <row r="188" spans="1:29" s="14" customFormat="1" ht="29.25" customHeight="1">
      <c r="A188" s="3"/>
      <c r="B188" s="20" t="s">
        <v>301</v>
      </c>
      <c r="C188" s="80"/>
      <c r="D188" s="80"/>
      <c r="E188" s="48">
        <v>1850</v>
      </c>
      <c r="F188" s="48">
        <f>E188</f>
        <v>1850</v>
      </c>
      <c r="G188" s="48"/>
      <c r="H188" s="50"/>
      <c r="I188" s="48"/>
      <c r="J188" s="49"/>
      <c r="K188" s="15">
        <v>1564</v>
      </c>
      <c r="L188" s="72"/>
      <c r="M188" s="72">
        <v>1564</v>
      </c>
      <c r="N188" s="72"/>
      <c r="O188" s="74"/>
      <c r="P188" s="72"/>
      <c r="Q188" s="74"/>
      <c r="R188" s="72"/>
      <c r="S188" s="74"/>
      <c r="T188" s="74"/>
      <c r="U188" s="93"/>
      <c r="V188" s="61"/>
      <c r="W188" s="61">
        <v>1564</v>
      </c>
      <c r="X188" s="61">
        <v>1564</v>
      </c>
      <c r="Y188" s="63"/>
      <c r="Z188" s="61"/>
      <c r="AA188" s="63"/>
      <c r="AB188" s="61"/>
      <c r="AC188" s="63"/>
    </row>
    <row r="189" spans="1:29" s="14" customFormat="1" ht="71.25" customHeight="1">
      <c r="A189" s="3"/>
      <c r="B189" s="20" t="s">
        <v>362</v>
      </c>
      <c r="C189" s="80"/>
      <c r="D189" s="80"/>
      <c r="E189" s="48">
        <v>34072</v>
      </c>
      <c r="F189" s="48">
        <f aca="true" t="shared" si="32" ref="F189:F199">E189</f>
        <v>34072</v>
      </c>
      <c r="G189" s="48"/>
      <c r="H189" s="50"/>
      <c r="I189" s="48"/>
      <c r="J189" s="49"/>
      <c r="K189" s="15"/>
      <c r="L189" s="72"/>
      <c r="M189" s="72"/>
      <c r="N189" s="72"/>
      <c r="O189" s="74"/>
      <c r="P189" s="72"/>
      <c r="Q189" s="74"/>
      <c r="R189" s="72"/>
      <c r="S189" s="74"/>
      <c r="T189" s="74"/>
      <c r="U189" s="93"/>
      <c r="V189" s="61"/>
      <c r="W189" s="61"/>
      <c r="X189" s="61"/>
      <c r="Y189" s="63"/>
      <c r="Z189" s="61"/>
      <c r="AA189" s="63"/>
      <c r="AB189" s="61"/>
      <c r="AC189" s="63"/>
    </row>
    <row r="190" spans="1:29" s="14" customFormat="1" ht="94.5" customHeight="1">
      <c r="A190" s="3"/>
      <c r="B190" s="20" t="s">
        <v>302</v>
      </c>
      <c r="C190" s="80"/>
      <c r="D190" s="80"/>
      <c r="E190" s="48">
        <v>17710</v>
      </c>
      <c r="F190" s="48">
        <f t="shared" si="32"/>
        <v>17710</v>
      </c>
      <c r="G190" s="48"/>
      <c r="H190" s="50"/>
      <c r="I190" s="48"/>
      <c r="J190" s="49"/>
      <c r="K190" s="15"/>
      <c r="L190" s="72"/>
      <c r="M190" s="72"/>
      <c r="N190" s="72"/>
      <c r="O190" s="74"/>
      <c r="P190" s="72"/>
      <c r="Q190" s="74"/>
      <c r="R190" s="72"/>
      <c r="S190" s="74"/>
      <c r="T190" s="74"/>
      <c r="U190" s="93"/>
      <c r="V190" s="61"/>
      <c r="W190" s="61"/>
      <c r="X190" s="61"/>
      <c r="Y190" s="63"/>
      <c r="Z190" s="61"/>
      <c r="AA190" s="63"/>
      <c r="AB190" s="61"/>
      <c r="AC190" s="63"/>
    </row>
    <row r="191" spans="1:29" s="14" customFormat="1" ht="42" customHeight="1">
      <c r="A191" s="3"/>
      <c r="B191" s="20" t="s">
        <v>303</v>
      </c>
      <c r="C191" s="80"/>
      <c r="D191" s="80"/>
      <c r="E191" s="48">
        <v>6491</v>
      </c>
      <c r="F191" s="48">
        <f t="shared" si="32"/>
        <v>6491</v>
      </c>
      <c r="G191" s="48"/>
      <c r="H191" s="50"/>
      <c r="I191" s="48"/>
      <c r="J191" s="49"/>
      <c r="K191" s="15">
        <v>6545</v>
      </c>
      <c r="L191" s="72"/>
      <c r="M191" s="72">
        <v>6545</v>
      </c>
      <c r="N191" s="72"/>
      <c r="O191" s="74"/>
      <c r="P191" s="72"/>
      <c r="Q191" s="74"/>
      <c r="R191" s="72"/>
      <c r="S191" s="74"/>
      <c r="T191" s="74"/>
      <c r="U191" s="93"/>
      <c r="V191" s="61"/>
      <c r="W191" s="61">
        <v>6545</v>
      </c>
      <c r="X191" s="61">
        <v>6545</v>
      </c>
      <c r="Y191" s="63"/>
      <c r="Z191" s="61"/>
      <c r="AA191" s="63"/>
      <c r="AB191" s="61"/>
      <c r="AC191" s="63"/>
    </row>
    <row r="192" spans="1:29" s="14" customFormat="1" ht="42" customHeight="1">
      <c r="A192" s="3"/>
      <c r="B192" s="20" t="s">
        <v>304</v>
      </c>
      <c r="C192" s="80"/>
      <c r="D192" s="80"/>
      <c r="E192" s="48">
        <v>5155</v>
      </c>
      <c r="F192" s="48">
        <f t="shared" si="32"/>
        <v>5155</v>
      </c>
      <c r="G192" s="48"/>
      <c r="H192" s="50"/>
      <c r="I192" s="48"/>
      <c r="J192" s="49"/>
      <c r="K192" s="15">
        <v>5053</v>
      </c>
      <c r="L192" s="72"/>
      <c r="M192" s="72">
        <v>5053</v>
      </c>
      <c r="N192" s="72"/>
      <c r="O192" s="74"/>
      <c r="P192" s="72"/>
      <c r="Q192" s="74"/>
      <c r="R192" s="72"/>
      <c r="S192" s="74"/>
      <c r="T192" s="74"/>
      <c r="U192" s="93"/>
      <c r="V192" s="61"/>
      <c r="W192" s="61">
        <v>5007</v>
      </c>
      <c r="X192" s="61">
        <v>5010</v>
      </c>
      <c r="Y192" s="63"/>
      <c r="Z192" s="61"/>
      <c r="AA192" s="63"/>
      <c r="AB192" s="61"/>
      <c r="AC192" s="63"/>
    </row>
    <row r="193" spans="1:29" s="14" customFormat="1" ht="42" customHeight="1">
      <c r="A193" s="3"/>
      <c r="B193" s="20" t="s">
        <v>114</v>
      </c>
      <c r="C193" s="80"/>
      <c r="D193" s="80"/>
      <c r="E193" s="48">
        <v>327</v>
      </c>
      <c r="F193" s="48">
        <v>170</v>
      </c>
      <c r="G193" s="48"/>
      <c r="H193" s="50"/>
      <c r="I193" s="48"/>
      <c r="J193" s="49"/>
      <c r="K193" s="15">
        <v>268</v>
      </c>
      <c r="L193" s="72"/>
      <c r="M193" s="72">
        <v>268</v>
      </c>
      <c r="N193" s="72"/>
      <c r="O193" s="74"/>
      <c r="P193" s="72"/>
      <c r="Q193" s="74"/>
      <c r="R193" s="72"/>
      <c r="S193" s="74"/>
      <c r="T193" s="74"/>
      <c r="U193" s="93"/>
      <c r="V193" s="61"/>
      <c r="W193" s="61">
        <v>268</v>
      </c>
      <c r="X193" s="61">
        <v>268</v>
      </c>
      <c r="Y193" s="63"/>
      <c r="Z193" s="61"/>
      <c r="AA193" s="63"/>
      <c r="AB193" s="61"/>
      <c r="AC193" s="63"/>
    </row>
    <row r="194" spans="1:29" s="14" customFormat="1" ht="28.5" customHeight="1">
      <c r="A194" s="3"/>
      <c r="B194" s="20" t="s">
        <v>175</v>
      </c>
      <c r="C194" s="80"/>
      <c r="D194" s="80"/>
      <c r="E194" s="48">
        <v>11213</v>
      </c>
      <c r="F194" s="48">
        <f t="shared" si="32"/>
        <v>11213</v>
      </c>
      <c r="G194" s="48"/>
      <c r="H194" s="50"/>
      <c r="I194" s="48"/>
      <c r="J194" s="49"/>
      <c r="K194" s="15">
        <v>10823</v>
      </c>
      <c r="L194" s="72"/>
      <c r="M194" s="72">
        <v>10823</v>
      </c>
      <c r="N194" s="72"/>
      <c r="O194" s="74"/>
      <c r="P194" s="72"/>
      <c r="Q194" s="74"/>
      <c r="R194" s="72"/>
      <c r="S194" s="74"/>
      <c r="T194" s="74"/>
      <c r="U194" s="93"/>
      <c r="V194" s="61"/>
      <c r="W194" s="61">
        <v>10823</v>
      </c>
      <c r="X194" s="61">
        <v>10823</v>
      </c>
      <c r="Y194" s="63"/>
      <c r="Z194" s="61"/>
      <c r="AA194" s="63"/>
      <c r="AB194" s="61"/>
      <c r="AC194" s="63"/>
    </row>
    <row r="195" spans="1:29" s="14" customFormat="1" ht="28.5" customHeight="1">
      <c r="A195" s="3"/>
      <c r="B195" s="20" t="s">
        <v>128</v>
      </c>
      <c r="C195" s="80"/>
      <c r="D195" s="80"/>
      <c r="E195" s="48">
        <v>632</v>
      </c>
      <c r="F195" s="48">
        <f t="shared" si="32"/>
        <v>632</v>
      </c>
      <c r="G195" s="48"/>
      <c r="H195" s="50"/>
      <c r="I195" s="48"/>
      <c r="J195" s="49"/>
      <c r="K195" s="15">
        <v>662</v>
      </c>
      <c r="L195" s="72"/>
      <c r="M195" s="72">
        <v>662</v>
      </c>
      <c r="N195" s="72"/>
      <c r="O195" s="74"/>
      <c r="P195" s="72"/>
      <c r="Q195" s="74"/>
      <c r="R195" s="72"/>
      <c r="S195" s="74"/>
      <c r="T195" s="74"/>
      <c r="U195" s="93"/>
      <c r="V195" s="61"/>
      <c r="W195" s="61">
        <v>662</v>
      </c>
      <c r="X195" s="61">
        <v>662</v>
      </c>
      <c r="Y195" s="63"/>
      <c r="Z195" s="61"/>
      <c r="AA195" s="63"/>
      <c r="AB195" s="61"/>
      <c r="AC195" s="63"/>
    </row>
    <row r="196" spans="1:29" s="14" customFormat="1" ht="103.5" customHeight="1">
      <c r="A196" s="3"/>
      <c r="B196" s="20" t="s">
        <v>176</v>
      </c>
      <c r="C196" s="80"/>
      <c r="D196" s="80"/>
      <c r="E196" s="48">
        <v>3793</v>
      </c>
      <c r="F196" s="48">
        <f t="shared" si="32"/>
        <v>3793</v>
      </c>
      <c r="G196" s="48"/>
      <c r="H196" s="50"/>
      <c r="I196" s="48"/>
      <c r="J196" s="49"/>
      <c r="K196" s="15">
        <v>1912</v>
      </c>
      <c r="L196" s="72"/>
      <c r="M196" s="72">
        <v>1912</v>
      </c>
      <c r="N196" s="72"/>
      <c r="O196" s="74"/>
      <c r="P196" s="72"/>
      <c r="Q196" s="74"/>
      <c r="R196" s="72"/>
      <c r="S196" s="74"/>
      <c r="T196" s="74"/>
      <c r="U196" s="93"/>
      <c r="V196" s="61"/>
      <c r="W196" s="61">
        <v>1912</v>
      </c>
      <c r="X196" s="61">
        <v>1912</v>
      </c>
      <c r="Y196" s="63"/>
      <c r="Z196" s="61"/>
      <c r="AA196" s="63"/>
      <c r="AB196" s="61"/>
      <c r="AC196" s="63"/>
    </row>
    <row r="197" spans="1:29" s="14" customFormat="1" ht="46.5" customHeight="1">
      <c r="A197" s="3"/>
      <c r="B197" s="20" t="s">
        <v>177</v>
      </c>
      <c r="C197" s="80"/>
      <c r="D197" s="80"/>
      <c r="E197" s="48">
        <v>122</v>
      </c>
      <c r="F197" s="48">
        <v>0</v>
      </c>
      <c r="G197" s="48"/>
      <c r="H197" s="50"/>
      <c r="I197" s="48"/>
      <c r="J197" s="49"/>
      <c r="K197" s="15">
        <v>416</v>
      </c>
      <c r="L197" s="72"/>
      <c r="M197" s="72">
        <v>416</v>
      </c>
      <c r="N197" s="72"/>
      <c r="O197" s="74"/>
      <c r="P197" s="72"/>
      <c r="Q197" s="74"/>
      <c r="R197" s="72"/>
      <c r="S197" s="74"/>
      <c r="T197" s="74"/>
      <c r="U197" s="93"/>
      <c r="V197" s="61"/>
      <c r="W197" s="61">
        <v>129</v>
      </c>
      <c r="X197" s="61">
        <v>129</v>
      </c>
      <c r="Y197" s="63"/>
      <c r="Z197" s="61"/>
      <c r="AA197" s="63"/>
      <c r="AB197" s="61"/>
      <c r="AC197" s="63"/>
    </row>
    <row r="198" spans="1:29" s="14" customFormat="1" ht="92.25" customHeight="1">
      <c r="A198" s="3"/>
      <c r="B198" s="20" t="s">
        <v>224</v>
      </c>
      <c r="C198" s="80"/>
      <c r="D198" s="80"/>
      <c r="E198" s="48">
        <v>3319</v>
      </c>
      <c r="F198" s="48">
        <f t="shared" si="32"/>
        <v>3319</v>
      </c>
      <c r="G198" s="48"/>
      <c r="H198" s="50"/>
      <c r="I198" s="48"/>
      <c r="J198" s="49"/>
      <c r="K198" s="15">
        <v>2867</v>
      </c>
      <c r="L198" s="72"/>
      <c r="M198" s="72">
        <v>2867</v>
      </c>
      <c r="N198" s="72"/>
      <c r="O198" s="74"/>
      <c r="P198" s="72"/>
      <c r="Q198" s="74"/>
      <c r="R198" s="72"/>
      <c r="S198" s="74"/>
      <c r="T198" s="74"/>
      <c r="U198" s="93"/>
      <c r="V198" s="61"/>
      <c r="W198" s="61">
        <v>2867</v>
      </c>
      <c r="X198" s="61">
        <v>2867</v>
      </c>
      <c r="Y198" s="63"/>
      <c r="Z198" s="61"/>
      <c r="AA198" s="63"/>
      <c r="AB198" s="61"/>
      <c r="AC198" s="63"/>
    </row>
    <row r="199" spans="1:29" s="14" customFormat="1" ht="46.5" customHeight="1">
      <c r="A199" s="3"/>
      <c r="B199" s="20" t="s">
        <v>225</v>
      </c>
      <c r="C199" s="80"/>
      <c r="D199" s="80"/>
      <c r="E199" s="48">
        <v>1635</v>
      </c>
      <c r="F199" s="48">
        <f t="shared" si="32"/>
        <v>1635</v>
      </c>
      <c r="G199" s="48"/>
      <c r="H199" s="50"/>
      <c r="I199" s="48"/>
      <c r="J199" s="49"/>
      <c r="K199" s="15">
        <v>1695</v>
      </c>
      <c r="L199" s="72"/>
      <c r="M199" s="72">
        <v>1695</v>
      </c>
      <c r="N199" s="72"/>
      <c r="O199" s="74"/>
      <c r="P199" s="72"/>
      <c r="Q199" s="74"/>
      <c r="R199" s="72"/>
      <c r="S199" s="74"/>
      <c r="T199" s="74"/>
      <c r="U199" s="93"/>
      <c r="V199" s="61"/>
      <c r="W199" s="61">
        <v>1695</v>
      </c>
      <c r="X199" s="61">
        <v>1695</v>
      </c>
      <c r="Y199" s="63"/>
      <c r="Z199" s="61"/>
      <c r="AA199" s="63"/>
      <c r="AB199" s="61"/>
      <c r="AC199" s="63"/>
    </row>
    <row r="200" spans="1:29" ht="46.5" customHeight="1">
      <c r="A200" s="6" t="s">
        <v>178</v>
      </c>
      <c r="B200" s="25" t="s">
        <v>115</v>
      </c>
      <c r="C200" s="81"/>
      <c r="D200" s="81"/>
      <c r="E200" s="52">
        <f>SUM(E201:E202)</f>
        <v>41578</v>
      </c>
      <c r="F200" s="52">
        <f>SUM(F201:F202)</f>
        <v>41578</v>
      </c>
      <c r="G200" s="52"/>
      <c r="H200" s="47"/>
      <c r="I200" s="52"/>
      <c r="J200" s="53"/>
      <c r="K200" s="28">
        <f>SUM(K201:K202)</f>
        <v>38959</v>
      </c>
      <c r="L200" s="71"/>
      <c r="M200" s="71">
        <f>SUM(M201:M202)</f>
        <v>38959</v>
      </c>
      <c r="N200" s="71"/>
      <c r="O200" s="73"/>
      <c r="P200" s="71"/>
      <c r="Q200" s="73"/>
      <c r="R200" s="71"/>
      <c r="S200" s="73"/>
      <c r="T200" s="73"/>
      <c r="U200" s="92"/>
      <c r="V200" s="60"/>
      <c r="W200" s="60">
        <f>SUM(W201:W202)</f>
        <v>38959</v>
      </c>
      <c r="X200" s="60">
        <f>SUM(X201:X202)</f>
        <v>38959</v>
      </c>
      <c r="Y200" s="62"/>
      <c r="Z200" s="60"/>
      <c r="AA200" s="62"/>
      <c r="AB200" s="60"/>
      <c r="AC200" s="62"/>
    </row>
    <row r="201" spans="1:29" s="14" customFormat="1" ht="47.25" customHeight="1">
      <c r="A201" s="3" t="s">
        <v>309</v>
      </c>
      <c r="B201" s="20" t="s">
        <v>115</v>
      </c>
      <c r="C201" s="80"/>
      <c r="D201" s="80"/>
      <c r="E201" s="48">
        <v>39378</v>
      </c>
      <c r="F201" s="48">
        <f aca="true" t="shared" si="33" ref="F201:F206">E201</f>
        <v>39378</v>
      </c>
      <c r="G201" s="48"/>
      <c r="H201" s="50"/>
      <c r="I201" s="48"/>
      <c r="J201" s="49"/>
      <c r="K201" s="15">
        <v>36796</v>
      </c>
      <c r="L201" s="72"/>
      <c r="M201" s="72">
        <v>36796</v>
      </c>
      <c r="N201" s="72"/>
      <c r="O201" s="74"/>
      <c r="P201" s="72"/>
      <c r="Q201" s="74"/>
      <c r="R201" s="72"/>
      <c r="S201" s="74"/>
      <c r="T201" s="74"/>
      <c r="U201" s="93"/>
      <c r="V201" s="61"/>
      <c r="W201" s="61">
        <v>36796</v>
      </c>
      <c r="X201" s="61">
        <v>36796</v>
      </c>
      <c r="Y201" s="63"/>
      <c r="Z201" s="61"/>
      <c r="AA201" s="63"/>
      <c r="AB201" s="61"/>
      <c r="AC201" s="63"/>
    </row>
    <row r="202" spans="1:29" s="14" customFormat="1" ht="54.75" customHeight="1">
      <c r="A202" s="3" t="s">
        <v>310</v>
      </c>
      <c r="B202" s="20" t="s">
        <v>305</v>
      </c>
      <c r="C202" s="80"/>
      <c r="D202" s="80"/>
      <c r="E202" s="48">
        <v>2200</v>
      </c>
      <c r="F202" s="48">
        <f t="shared" si="33"/>
        <v>2200</v>
      </c>
      <c r="G202" s="48"/>
      <c r="H202" s="50"/>
      <c r="I202" s="48"/>
      <c r="J202" s="49"/>
      <c r="K202" s="15">
        <f>1795+368</f>
        <v>2163</v>
      </c>
      <c r="L202" s="72"/>
      <c r="M202" s="72">
        <v>2163</v>
      </c>
      <c r="N202" s="72"/>
      <c r="O202" s="74"/>
      <c r="P202" s="72"/>
      <c r="Q202" s="74"/>
      <c r="R202" s="72"/>
      <c r="S202" s="74"/>
      <c r="T202" s="74"/>
      <c r="U202" s="93"/>
      <c r="V202" s="61"/>
      <c r="W202" s="61">
        <f>1795+368</f>
        <v>2163</v>
      </c>
      <c r="X202" s="61">
        <f>1795+368</f>
        <v>2163</v>
      </c>
      <c r="Y202" s="63"/>
      <c r="Z202" s="61"/>
      <c r="AA202" s="63"/>
      <c r="AB202" s="61"/>
      <c r="AC202" s="63"/>
    </row>
    <row r="203" spans="1:29" ht="45" customHeight="1">
      <c r="A203" s="6" t="s">
        <v>179</v>
      </c>
      <c r="B203" s="25" t="s">
        <v>116</v>
      </c>
      <c r="C203" s="81"/>
      <c r="D203" s="81"/>
      <c r="E203" s="52">
        <v>41744</v>
      </c>
      <c r="F203" s="52">
        <f t="shared" si="33"/>
        <v>41744</v>
      </c>
      <c r="G203" s="52"/>
      <c r="H203" s="47"/>
      <c r="I203" s="52"/>
      <c r="J203" s="53"/>
      <c r="K203" s="35">
        <v>29994</v>
      </c>
      <c r="L203" s="71"/>
      <c r="M203" s="100">
        <v>29994</v>
      </c>
      <c r="N203" s="71"/>
      <c r="O203" s="73"/>
      <c r="P203" s="71"/>
      <c r="Q203" s="73"/>
      <c r="R203" s="71"/>
      <c r="S203" s="73"/>
      <c r="T203" s="73"/>
      <c r="U203" s="92"/>
      <c r="V203" s="60"/>
      <c r="W203" s="98">
        <v>22496</v>
      </c>
      <c r="X203" s="98">
        <v>42492</v>
      </c>
      <c r="Y203" s="62"/>
      <c r="Z203" s="60"/>
      <c r="AA203" s="62"/>
      <c r="AB203" s="60"/>
      <c r="AC203" s="62"/>
    </row>
    <row r="204" spans="1:29" ht="45" customHeight="1">
      <c r="A204" s="6" t="s">
        <v>180</v>
      </c>
      <c r="B204" s="25" t="s">
        <v>132</v>
      </c>
      <c r="C204" s="81"/>
      <c r="D204" s="81"/>
      <c r="E204" s="52">
        <v>19</v>
      </c>
      <c r="F204" s="52">
        <v>0</v>
      </c>
      <c r="G204" s="52"/>
      <c r="H204" s="47"/>
      <c r="I204" s="52"/>
      <c r="J204" s="53"/>
      <c r="K204" s="35">
        <v>1</v>
      </c>
      <c r="L204" s="71"/>
      <c r="M204" s="100">
        <v>1</v>
      </c>
      <c r="N204" s="71"/>
      <c r="O204" s="73"/>
      <c r="P204" s="71"/>
      <c r="Q204" s="73"/>
      <c r="R204" s="71"/>
      <c r="S204" s="73"/>
      <c r="T204" s="73"/>
      <c r="U204" s="92"/>
      <c r="V204" s="60"/>
      <c r="W204" s="98">
        <v>941</v>
      </c>
      <c r="X204" s="98">
        <v>55</v>
      </c>
      <c r="Y204" s="62"/>
      <c r="Z204" s="60"/>
      <c r="AA204" s="62"/>
      <c r="AB204" s="60"/>
      <c r="AC204" s="62"/>
    </row>
    <row r="205" spans="1:29" ht="42" customHeight="1">
      <c r="A205" s="6" t="s">
        <v>311</v>
      </c>
      <c r="B205" s="25" t="s">
        <v>306</v>
      </c>
      <c r="C205" s="81"/>
      <c r="D205" s="81"/>
      <c r="E205" s="52"/>
      <c r="F205" s="52">
        <f t="shared" si="33"/>
        <v>0</v>
      </c>
      <c r="G205" s="52"/>
      <c r="H205" s="47"/>
      <c r="I205" s="52"/>
      <c r="J205" s="53"/>
      <c r="K205" s="35"/>
      <c r="L205" s="71"/>
      <c r="M205" s="100"/>
      <c r="N205" s="71"/>
      <c r="O205" s="73"/>
      <c r="P205" s="71"/>
      <c r="Q205" s="73"/>
      <c r="R205" s="71"/>
      <c r="S205" s="73"/>
      <c r="T205" s="73"/>
      <c r="U205" s="92"/>
      <c r="V205" s="60"/>
      <c r="W205" s="98"/>
      <c r="X205" s="98"/>
      <c r="Y205" s="62"/>
      <c r="Z205" s="60"/>
      <c r="AA205" s="62"/>
      <c r="AB205" s="60"/>
      <c r="AC205" s="62"/>
    </row>
    <row r="206" spans="1:29" ht="42" customHeight="1">
      <c r="A206" s="6" t="s">
        <v>181</v>
      </c>
      <c r="B206" s="25" t="s">
        <v>182</v>
      </c>
      <c r="C206" s="81"/>
      <c r="D206" s="81"/>
      <c r="E206" s="52"/>
      <c r="F206" s="52">
        <f t="shared" si="33"/>
        <v>0</v>
      </c>
      <c r="G206" s="52"/>
      <c r="H206" s="47"/>
      <c r="I206" s="52"/>
      <c r="J206" s="53"/>
      <c r="K206" s="35"/>
      <c r="L206" s="71"/>
      <c r="M206" s="100"/>
      <c r="N206" s="71"/>
      <c r="O206" s="73"/>
      <c r="P206" s="71"/>
      <c r="Q206" s="73"/>
      <c r="R206" s="71"/>
      <c r="S206" s="73"/>
      <c r="T206" s="73"/>
      <c r="U206" s="92"/>
      <c r="V206" s="60"/>
      <c r="W206" s="98"/>
      <c r="X206" s="98"/>
      <c r="Y206" s="62"/>
      <c r="Z206" s="60"/>
      <c r="AA206" s="62"/>
      <c r="AB206" s="60"/>
      <c r="AC206" s="62"/>
    </row>
    <row r="207" spans="1:29" ht="43.5" customHeight="1">
      <c r="A207" s="6" t="s">
        <v>312</v>
      </c>
      <c r="B207" s="25" t="s">
        <v>307</v>
      </c>
      <c r="C207" s="81"/>
      <c r="D207" s="81"/>
      <c r="E207" s="52">
        <v>15364</v>
      </c>
      <c r="F207" s="52">
        <v>15207</v>
      </c>
      <c r="G207" s="52"/>
      <c r="H207" s="47"/>
      <c r="I207" s="52"/>
      <c r="J207" s="53"/>
      <c r="K207" s="35">
        <v>45622</v>
      </c>
      <c r="L207" s="71"/>
      <c r="M207" s="100">
        <v>45622</v>
      </c>
      <c r="N207" s="71"/>
      <c r="O207" s="73"/>
      <c r="P207" s="71"/>
      <c r="Q207" s="73"/>
      <c r="R207" s="71"/>
      <c r="S207" s="73"/>
      <c r="T207" s="73"/>
      <c r="U207" s="92"/>
      <c r="V207" s="60"/>
      <c r="W207" s="98">
        <v>45622</v>
      </c>
      <c r="X207" s="98">
        <v>45622</v>
      </c>
      <c r="Y207" s="62"/>
      <c r="Z207" s="60"/>
      <c r="AA207" s="62"/>
      <c r="AB207" s="60"/>
      <c r="AC207" s="62"/>
    </row>
    <row r="208" spans="1:29" ht="25.5" customHeight="1">
      <c r="A208" s="6" t="s">
        <v>313</v>
      </c>
      <c r="B208" s="25" t="s">
        <v>308</v>
      </c>
      <c r="C208" s="81"/>
      <c r="D208" s="81"/>
      <c r="E208" s="52">
        <v>1720</v>
      </c>
      <c r="F208" s="52">
        <v>0</v>
      </c>
      <c r="G208" s="52"/>
      <c r="H208" s="47"/>
      <c r="I208" s="52"/>
      <c r="J208" s="53"/>
      <c r="K208" s="35">
        <v>1958</v>
      </c>
      <c r="L208" s="71"/>
      <c r="M208" s="100">
        <v>1958</v>
      </c>
      <c r="N208" s="71"/>
      <c r="O208" s="73"/>
      <c r="P208" s="71"/>
      <c r="Q208" s="73"/>
      <c r="R208" s="71"/>
      <c r="S208" s="73"/>
      <c r="T208" s="73"/>
      <c r="U208" s="92"/>
      <c r="V208" s="60"/>
      <c r="W208" s="98">
        <v>0</v>
      </c>
      <c r="X208" s="98">
        <v>0</v>
      </c>
      <c r="Y208" s="62"/>
      <c r="Z208" s="60"/>
      <c r="AA208" s="62"/>
      <c r="AB208" s="60"/>
      <c r="AC208" s="62"/>
    </row>
    <row r="209" spans="1:29" ht="24.75" customHeight="1">
      <c r="A209" s="6" t="s">
        <v>183</v>
      </c>
      <c r="B209" s="25" t="s">
        <v>117</v>
      </c>
      <c r="C209" s="81"/>
      <c r="D209" s="81"/>
      <c r="E209" s="52">
        <f>SUM(E210:E212)</f>
        <v>1751847</v>
      </c>
      <c r="F209" s="52">
        <f>SUM(F210:F212)</f>
        <v>1751847</v>
      </c>
      <c r="G209" s="52"/>
      <c r="H209" s="47"/>
      <c r="I209" s="52"/>
      <c r="J209" s="53"/>
      <c r="K209" s="35">
        <f>SUM(K210:K212)</f>
        <v>1692813</v>
      </c>
      <c r="L209" s="71"/>
      <c r="M209" s="100">
        <f>SUM(M210:M212)</f>
        <v>1692813</v>
      </c>
      <c r="N209" s="71"/>
      <c r="O209" s="73"/>
      <c r="P209" s="71"/>
      <c r="Q209" s="73"/>
      <c r="R209" s="71"/>
      <c r="S209" s="73"/>
      <c r="T209" s="73"/>
      <c r="U209" s="92"/>
      <c r="V209" s="60"/>
      <c r="W209" s="98">
        <f>SUM(W210:W212)</f>
        <v>1692813</v>
      </c>
      <c r="X209" s="98">
        <f>SUM(X210:X212)</f>
        <v>1692813</v>
      </c>
      <c r="Y209" s="62"/>
      <c r="Z209" s="60"/>
      <c r="AA209" s="62"/>
      <c r="AB209" s="60"/>
      <c r="AC209" s="62"/>
    </row>
    <row r="210" spans="1:29" s="14" customFormat="1" ht="95.25" customHeight="1">
      <c r="A210" s="3"/>
      <c r="B210" s="20" t="s">
        <v>314</v>
      </c>
      <c r="C210" s="80"/>
      <c r="D210" s="80"/>
      <c r="E210" s="48">
        <v>1083172</v>
      </c>
      <c r="F210" s="48">
        <f>E210</f>
        <v>1083172</v>
      </c>
      <c r="G210" s="48"/>
      <c r="H210" s="50"/>
      <c r="I210" s="48"/>
      <c r="J210" s="49"/>
      <c r="K210" s="36">
        <f>778499+226034+31221+188+3400+4674</f>
        <v>1044016</v>
      </c>
      <c r="L210" s="72"/>
      <c r="M210" s="99">
        <v>1044016</v>
      </c>
      <c r="N210" s="72"/>
      <c r="O210" s="74"/>
      <c r="P210" s="72"/>
      <c r="Q210" s="74"/>
      <c r="R210" s="72"/>
      <c r="S210" s="74"/>
      <c r="T210" s="74"/>
      <c r="U210" s="93"/>
      <c r="V210" s="61"/>
      <c r="W210" s="97">
        <f>778499+226034+31221+188+3400+4674</f>
        <v>1044016</v>
      </c>
      <c r="X210" s="97">
        <v>1044016</v>
      </c>
      <c r="Y210" s="63"/>
      <c r="Z210" s="61"/>
      <c r="AA210" s="63"/>
      <c r="AB210" s="61"/>
      <c r="AC210" s="63"/>
    </row>
    <row r="211" spans="1:29" s="31" customFormat="1" ht="66.75" customHeight="1">
      <c r="A211" s="3"/>
      <c r="B211" s="20" t="s">
        <v>315</v>
      </c>
      <c r="C211" s="80"/>
      <c r="D211" s="80"/>
      <c r="E211" s="48">
        <v>663730</v>
      </c>
      <c r="F211" s="48">
        <f>E211</f>
        <v>663730</v>
      </c>
      <c r="G211" s="48"/>
      <c r="H211" s="50"/>
      <c r="I211" s="48"/>
      <c r="J211" s="49"/>
      <c r="K211" s="36">
        <f>481842+155820+5509+200</f>
        <v>643371</v>
      </c>
      <c r="L211" s="72"/>
      <c r="M211" s="99">
        <v>643371</v>
      </c>
      <c r="N211" s="72"/>
      <c r="O211" s="74"/>
      <c r="P211" s="72"/>
      <c r="Q211" s="74"/>
      <c r="R211" s="72"/>
      <c r="S211" s="74"/>
      <c r="T211" s="74"/>
      <c r="U211" s="93"/>
      <c r="V211" s="61"/>
      <c r="W211" s="97">
        <f>481842+155820+5509+200</f>
        <v>643371</v>
      </c>
      <c r="X211" s="97">
        <v>643371</v>
      </c>
      <c r="Y211" s="63"/>
      <c r="Z211" s="61"/>
      <c r="AA211" s="63"/>
      <c r="AB211" s="61"/>
      <c r="AC211" s="63"/>
    </row>
    <row r="212" spans="1:29" s="31" customFormat="1" ht="82.5" customHeight="1">
      <c r="A212" s="3"/>
      <c r="B212" s="20" t="s">
        <v>316</v>
      </c>
      <c r="C212" s="80"/>
      <c r="D212" s="80"/>
      <c r="E212" s="48">
        <v>4945</v>
      </c>
      <c r="F212" s="48">
        <f>E212</f>
        <v>4945</v>
      </c>
      <c r="G212" s="48"/>
      <c r="H212" s="50"/>
      <c r="I212" s="48"/>
      <c r="J212" s="49"/>
      <c r="K212" s="36">
        <f>4131+1101+194</f>
        <v>5426</v>
      </c>
      <c r="L212" s="72"/>
      <c r="M212" s="99">
        <v>5426</v>
      </c>
      <c r="N212" s="72"/>
      <c r="O212" s="74"/>
      <c r="P212" s="72"/>
      <c r="Q212" s="74"/>
      <c r="R212" s="72"/>
      <c r="S212" s="74"/>
      <c r="T212" s="74"/>
      <c r="U212" s="93"/>
      <c r="V212" s="61"/>
      <c r="W212" s="97">
        <f>4131+1101+194</f>
        <v>5426</v>
      </c>
      <c r="X212" s="97">
        <v>5426</v>
      </c>
      <c r="Y212" s="63"/>
      <c r="Z212" s="61"/>
      <c r="AA212" s="63"/>
      <c r="AB212" s="61"/>
      <c r="AC212" s="63"/>
    </row>
    <row r="213" spans="1:29" s="1" customFormat="1" ht="27" customHeight="1">
      <c r="A213" s="4" t="s">
        <v>184</v>
      </c>
      <c r="B213" s="5" t="s">
        <v>48</v>
      </c>
      <c r="C213" s="79">
        <v>12744.45341</v>
      </c>
      <c r="D213" s="79">
        <v>67613.04999</v>
      </c>
      <c r="E213" s="42">
        <f>E214+E215+E216</f>
        <v>1186.7</v>
      </c>
      <c r="F213" s="42">
        <f>F214+F215+F216</f>
        <v>1186.7</v>
      </c>
      <c r="G213" s="42">
        <f>F213-E213</f>
        <v>0</v>
      </c>
      <c r="H213" s="45">
        <f>F213/E213*100</f>
        <v>100</v>
      </c>
      <c r="I213" s="42">
        <f>F213-D213</f>
        <v>-66426.34999</v>
      </c>
      <c r="J213" s="43">
        <f>F213/D213*100</f>
        <v>1.755134548989453</v>
      </c>
      <c r="K213" s="23">
        <f>K214+K215+K216</f>
        <v>1000</v>
      </c>
      <c r="L213" s="69">
        <v>1000</v>
      </c>
      <c r="M213" s="69">
        <f>M214+M215+M216</f>
        <v>1000</v>
      </c>
      <c r="N213" s="69">
        <f>M213-E213</f>
        <v>-186.70000000000005</v>
      </c>
      <c r="O213" s="70">
        <f>M213/E213*100</f>
        <v>84.26729586247576</v>
      </c>
      <c r="P213" s="69">
        <f>M213-F213</f>
        <v>-186.70000000000005</v>
      </c>
      <c r="Q213" s="70">
        <f>M213/F213*100</f>
        <v>84.26729586247576</v>
      </c>
      <c r="R213" s="69">
        <f>M213-D213</f>
        <v>-66613.04999</v>
      </c>
      <c r="S213" s="70">
        <f>M213/D213*100</f>
        <v>1.4790044231814723</v>
      </c>
      <c r="T213" s="70">
        <f>M213/L213*100</f>
        <v>100</v>
      </c>
      <c r="U213" s="91">
        <f>M213-K213</f>
        <v>0</v>
      </c>
      <c r="V213" s="58">
        <v>1500</v>
      </c>
      <c r="W213" s="58">
        <f>W214+W215+W216</f>
        <v>1500</v>
      </c>
      <c r="X213" s="58">
        <f>X214+X215+X216</f>
        <v>0</v>
      </c>
      <c r="Y213" s="59">
        <f>W213/V213*100</f>
        <v>100</v>
      </c>
      <c r="Z213" s="58">
        <f>W213-M213</f>
        <v>500</v>
      </c>
      <c r="AA213" s="59"/>
      <c r="AB213" s="58">
        <f>X213-W213</f>
        <v>-1500</v>
      </c>
      <c r="AC213" s="59">
        <f>X213/W213*100</f>
        <v>0</v>
      </c>
    </row>
    <row r="214" spans="1:29" ht="40.5" customHeight="1">
      <c r="A214" s="6" t="s">
        <v>185</v>
      </c>
      <c r="B214" s="25" t="s">
        <v>105</v>
      </c>
      <c r="C214" s="81"/>
      <c r="D214" s="81"/>
      <c r="E214" s="52"/>
      <c r="F214" s="52">
        <f>E214</f>
        <v>0</v>
      </c>
      <c r="G214" s="52"/>
      <c r="H214" s="47"/>
      <c r="I214" s="52"/>
      <c r="J214" s="53"/>
      <c r="K214" s="28"/>
      <c r="L214" s="71"/>
      <c r="M214" s="28"/>
      <c r="N214" s="71"/>
      <c r="O214" s="73"/>
      <c r="P214" s="71"/>
      <c r="Q214" s="73"/>
      <c r="R214" s="71"/>
      <c r="S214" s="73"/>
      <c r="T214" s="73"/>
      <c r="U214" s="92"/>
      <c r="V214" s="60"/>
      <c r="W214" s="28"/>
      <c r="X214" s="28"/>
      <c r="Y214" s="62"/>
      <c r="Z214" s="60"/>
      <c r="AA214" s="62"/>
      <c r="AB214" s="60"/>
      <c r="AC214" s="62"/>
    </row>
    <row r="215" spans="1:29" ht="29.25" customHeight="1">
      <c r="A215" s="6" t="s">
        <v>298</v>
      </c>
      <c r="B215" s="25" t="s">
        <v>296</v>
      </c>
      <c r="C215" s="81"/>
      <c r="D215" s="81"/>
      <c r="E215" s="52">
        <v>150</v>
      </c>
      <c r="F215" s="52">
        <f>E215</f>
        <v>150</v>
      </c>
      <c r="G215" s="52"/>
      <c r="H215" s="47"/>
      <c r="I215" s="52"/>
      <c r="J215" s="53"/>
      <c r="K215" s="28"/>
      <c r="L215" s="71"/>
      <c r="M215" s="28"/>
      <c r="N215" s="71"/>
      <c r="O215" s="73"/>
      <c r="P215" s="71"/>
      <c r="Q215" s="73"/>
      <c r="R215" s="71"/>
      <c r="S215" s="73"/>
      <c r="T215" s="73"/>
      <c r="U215" s="92"/>
      <c r="V215" s="60"/>
      <c r="W215" s="28"/>
      <c r="X215" s="28"/>
      <c r="Y215" s="62"/>
      <c r="Z215" s="60"/>
      <c r="AA215" s="62"/>
      <c r="AB215" s="60"/>
      <c r="AC215" s="62"/>
    </row>
    <row r="216" spans="1:29" ht="22.5" customHeight="1">
      <c r="A216" s="6" t="s">
        <v>186</v>
      </c>
      <c r="B216" s="25" t="s">
        <v>106</v>
      </c>
      <c r="C216" s="81"/>
      <c r="D216" s="81"/>
      <c r="E216" s="52">
        <f>SUM(E217:E218)</f>
        <v>1036.7</v>
      </c>
      <c r="F216" s="52">
        <f>SUM(F217:F218)</f>
        <v>1036.7</v>
      </c>
      <c r="G216" s="52"/>
      <c r="H216" s="47"/>
      <c r="I216" s="52"/>
      <c r="J216" s="53"/>
      <c r="K216" s="28">
        <f>SUM(K217:K218)</f>
        <v>1000</v>
      </c>
      <c r="L216" s="71"/>
      <c r="M216" s="71">
        <f>SUM(M217:M218)</f>
        <v>1000</v>
      </c>
      <c r="N216" s="71"/>
      <c r="O216" s="73"/>
      <c r="P216" s="71"/>
      <c r="Q216" s="73"/>
      <c r="R216" s="71"/>
      <c r="S216" s="73"/>
      <c r="T216" s="73"/>
      <c r="U216" s="92"/>
      <c r="V216" s="60"/>
      <c r="W216" s="60">
        <f>SUM(W217:W218)</f>
        <v>1500</v>
      </c>
      <c r="X216" s="60">
        <f>SUM(X217:X218)</f>
        <v>0</v>
      </c>
      <c r="Y216" s="62"/>
      <c r="Z216" s="60"/>
      <c r="AA216" s="62"/>
      <c r="AB216" s="60"/>
      <c r="AC216" s="62"/>
    </row>
    <row r="217" spans="1:29" s="14" customFormat="1" ht="24" customHeight="1">
      <c r="A217" s="3"/>
      <c r="B217" s="20" t="s">
        <v>187</v>
      </c>
      <c r="C217" s="80"/>
      <c r="D217" s="80"/>
      <c r="E217" s="48"/>
      <c r="F217" s="48"/>
      <c r="G217" s="48"/>
      <c r="H217" s="50"/>
      <c r="I217" s="48"/>
      <c r="J217" s="49"/>
      <c r="K217" s="15">
        <v>1000</v>
      </c>
      <c r="L217" s="72"/>
      <c r="M217" s="72">
        <v>1000</v>
      </c>
      <c r="N217" s="72"/>
      <c r="O217" s="74"/>
      <c r="P217" s="72"/>
      <c r="Q217" s="74"/>
      <c r="R217" s="72"/>
      <c r="S217" s="74"/>
      <c r="T217" s="74"/>
      <c r="U217" s="93"/>
      <c r="V217" s="61"/>
      <c r="W217" s="61">
        <v>1500</v>
      </c>
      <c r="X217" s="61"/>
      <c r="Y217" s="63"/>
      <c r="Z217" s="61"/>
      <c r="AA217" s="63"/>
      <c r="AB217" s="61"/>
      <c r="AC217" s="63"/>
    </row>
    <row r="218" spans="1:29" s="14" customFormat="1" ht="27.75" customHeight="1">
      <c r="A218" s="3"/>
      <c r="B218" s="20" t="s">
        <v>297</v>
      </c>
      <c r="C218" s="80"/>
      <c r="D218" s="80"/>
      <c r="E218" s="48">
        <v>1036.7</v>
      </c>
      <c r="F218" s="48">
        <f>E218</f>
        <v>1036.7</v>
      </c>
      <c r="G218" s="48"/>
      <c r="H218" s="50"/>
      <c r="I218" s="48"/>
      <c r="J218" s="49"/>
      <c r="K218" s="15"/>
      <c r="L218" s="72"/>
      <c r="M218" s="72"/>
      <c r="N218" s="72"/>
      <c r="O218" s="74"/>
      <c r="P218" s="72"/>
      <c r="Q218" s="74"/>
      <c r="R218" s="72"/>
      <c r="S218" s="74"/>
      <c r="T218" s="74"/>
      <c r="U218" s="93"/>
      <c r="V218" s="61"/>
      <c r="W218" s="61"/>
      <c r="X218" s="61"/>
      <c r="Y218" s="63"/>
      <c r="Z218" s="61"/>
      <c r="AA218" s="63"/>
      <c r="AB218" s="61"/>
      <c r="AC218" s="63"/>
    </row>
    <row r="219" spans="1:29" s="1" customFormat="1" ht="34.5" customHeight="1">
      <c r="A219" s="18" t="s">
        <v>300</v>
      </c>
      <c r="B219" s="29" t="s">
        <v>299</v>
      </c>
      <c r="C219" s="86"/>
      <c r="D219" s="86"/>
      <c r="E219" s="42"/>
      <c r="F219" s="42"/>
      <c r="G219" s="42"/>
      <c r="H219" s="45"/>
      <c r="I219" s="42"/>
      <c r="J219" s="43"/>
      <c r="K219" s="34"/>
      <c r="L219" s="69"/>
      <c r="M219" s="69"/>
      <c r="N219" s="69"/>
      <c r="O219" s="70"/>
      <c r="P219" s="69"/>
      <c r="Q219" s="70"/>
      <c r="R219" s="69"/>
      <c r="S219" s="70"/>
      <c r="T219" s="73"/>
      <c r="U219" s="92"/>
      <c r="V219" s="58"/>
      <c r="W219" s="58"/>
      <c r="X219" s="58"/>
      <c r="Y219" s="62"/>
      <c r="Z219" s="60"/>
      <c r="AA219" s="62"/>
      <c r="AB219" s="60"/>
      <c r="AC219" s="62"/>
    </row>
    <row r="220" spans="1:29" s="1" customFormat="1" ht="21.75" customHeight="1">
      <c r="A220" s="18" t="s">
        <v>188</v>
      </c>
      <c r="B220" s="29" t="s">
        <v>49</v>
      </c>
      <c r="C220" s="86"/>
      <c r="D220" s="86"/>
      <c r="E220" s="42"/>
      <c r="F220" s="42"/>
      <c r="G220" s="42"/>
      <c r="H220" s="45"/>
      <c r="I220" s="42"/>
      <c r="J220" s="43"/>
      <c r="K220" s="34"/>
      <c r="L220" s="69"/>
      <c r="M220" s="69"/>
      <c r="N220" s="69"/>
      <c r="O220" s="70"/>
      <c r="P220" s="69"/>
      <c r="Q220" s="70"/>
      <c r="R220" s="69"/>
      <c r="S220" s="70"/>
      <c r="T220" s="73"/>
      <c r="U220" s="92"/>
      <c r="V220" s="58"/>
      <c r="W220" s="58"/>
      <c r="X220" s="58"/>
      <c r="Y220" s="62"/>
      <c r="Z220" s="60"/>
      <c r="AA220" s="62"/>
      <c r="AB220" s="60"/>
      <c r="AC220" s="62"/>
    </row>
    <row r="221" spans="1:29" s="1" customFormat="1" ht="41.25" customHeight="1">
      <c r="A221" s="4" t="s">
        <v>0</v>
      </c>
      <c r="B221" s="5" t="s">
        <v>189</v>
      </c>
      <c r="C221" s="79">
        <v>63917.53777</v>
      </c>
      <c r="D221" s="79">
        <v>5527.35565</v>
      </c>
      <c r="E221" s="44">
        <v>13701.93959</v>
      </c>
      <c r="F221" s="44">
        <v>13718.4637</v>
      </c>
      <c r="G221" s="42">
        <f>F221-E221</f>
        <v>16.52411000000029</v>
      </c>
      <c r="H221" s="45">
        <f>F221/E221*100</f>
        <v>100.12059686799421</v>
      </c>
      <c r="I221" s="42">
        <f>F221-D221</f>
        <v>8191.10805</v>
      </c>
      <c r="J221" s="43">
        <f>F221/D221*100</f>
        <v>248.1921658144071</v>
      </c>
      <c r="K221" s="34"/>
      <c r="L221" s="69"/>
      <c r="M221" s="69"/>
      <c r="N221" s="69">
        <f>M221-E221</f>
        <v>-13701.93959</v>
      </c>
      <c r="O221" s="70"/>
      <c r="P221" s="69">
        <f>M221-F221</f>
        <v>-13718.4637</v>
      </c>
      <c r="Q221" s="70">
        <f>M221/F221*100</f>
        <v>0</v>
      </c>
      <c r="R221" s="69">
        <f>M221-D221</f>
        <v>-5527.35565</v>
      </c>
      <c r="S221" s="70">
        <f>M221/D221*100</f>
        <v>0</v>
      </c>
      <c r="T221" s="70"/>
      <c r="U221" s="91">
        <f>M221-K221</f>
        <v>0</v>
      </c>
      <c r="V221" s="58"/>
      <c r="W221" s="58"/>
      <c r="X221" s="58"/>
      <c r="Y221" s="59"/>
      <c r="Z221" s="58">
        <f>W221-M221</f>
        <v>0</v>
      </c>
      <c r="AA221" s="59"/>
      <c r="AB221" s="58">
        <f>X221-W221</f>
        <v>0</v>
      </c>
      <c r="AC221" s="59"/>
    </row>
    <row r="222" spans="1:29" s="1" customFormat="1" ht="33" customHeight="1">
      <c r="A222" s="4" t="s">
        <v>1</v>
      </c>
      <c r="B222" s="5" t="s">
        <v>2</v>
      </c>
      <c r="C222" s="79">
        <v>-10713.59836</v>
      </c>
      <c r="D222" s="79">
        <v>-25502.58926</v>
      </c>
      <c r="E222" s="44">
        <v>-10544.81722</v>
      </c>
      <c r="F222" s="44">
        <v>-10544.81722</v>
      </c>
      <c r="G222" s="42">
        <f>F222-E222</f>
        <v>0</v>
      </c>
      <c r="H222" s="45">
        <f>F222/E222*100</f>
        <v>100</v>
      </c>
      <c r="I222" s="42">
        <f>F222-D222</f>
        <v>14957.77204</v>
      </c>
      <c r="J222" s="43">
        <f>F222/D222*100</f>
        <v>41.34802592981887</v>
      </c>
      <c r="K222" s="34"/>
      <c r="L222" s="69"/>
      <c r="M222" s="69"/>
      <c r="N222" s="69">
        <f>M222-E222</f>
        <v>10544.81722</v>
      </c>
      <c r="O222" s="70"/>
      <c r="P222" s="69">
        <f>M222-F222</f>
        <v>10544.81722</v>
      </c>
      <c r="Q222" s="70">
        <f>M222/F222*100</f>
        <v>0</v>
      </c>
      <c r="R222" s="69">
        <f>M222-D222</f>
        <v>25502.58926</v>
      </c>
      <c r="S222" s="70">
        <f>M222/D222*100</f>
        <v>0</v>
      </c>
      <c r="T222" s="70"/>
      <c r="U222" s="91">
        <f>M222-K222</f>
        <v>0</v>
      </c>
      <c r="V222" s="58"/>
      <c r="W222" s="58"/>
      <c r="X222" s="58"/>
      <c r="Y222" s="59"/>
      <c r="Z222" s="58">
        <f>W222-M222</f>
        <v>0</v>
      </c>
      <c r="AA222" s="59"/>
      <c r="AB222" s="58">
        <f>X222-W222</f>
        <v>0</v>
      </c>
      <c r="AC222" s="59"/>
    </row>
    <row r="223" spans="1:29" s="1" customFormat="1" ht="25.5" customHeight="1">
      <c r="A223" s="10"/>
      <c r="B223" s="12" t="s">
        <v>3</v>
      </c>
      <c r="C223" s="87">
        <f>C6+C93</f>
        <v>6172727.509902999</v>
      </c>
      <c r="D223" s="87">
        <f>D6+D93</f>
        <v>6142877.1941599995</v>
      </c>
      <c r="E223" s="55">
        <f>E6+E93</f>
        <v>6594995.77365</v>
      </c>
      <c r="F223" s="55">
        <f>F6+F93</f>
        <v>6480101.8674800005</v>
      </c>
      <c r="G223" s="42">
        <f>F223-E223</f>
        <v>-114893.90616999939</v>
      </c>
      <c r="H223" s="45">
        <f>F223/E223*100</f>
        <v>98.25786232298961</v>
      </c>
      <c r="I223" s="42">
        <f>F223-D223</f>
        <v>337224.673320001</v>
      </c>
      <c r="J223" s="43">
        <f>F223/D223*100</f>
        <v>105.48968606503477</v>
      </c>
      <c r="K223" s="30">
        <f>K6+K93</f>
        <v>6675957.244</v>
      </c>
      <c r="L223" s="69">
        <f>L6+L93</f>
        <v>7441422.002</v>
      </c>
      <c r="M223" s="69">
        <f>M6+M93</f>
        <v>6690580.5200000005</v>
      </c>
      <c r="N223" s="69">
        <f>M223-E223</f>
        <v>95584.74635000061</v>
      </c>
      <c r="O223" s="70">
        <f>M223/E223*100</f>
        <v>101.44935265511322</v>
      </c>
      <c r="P223" s="69">
        <f>M223-F223</f>
        <v>210478.65252</v>
      </c>
      <c r="Q223" s="70">
        <f>M223/F223*100</f>
        <v>103.24807629300203</v>
      </c>
      <c r="R223" s="69">
        <f>M223-D223</f>
        <v>547703.325840001</v>
      </c>
      <c r="S223" s="70">
        <f>M223/D223*100</f>
        <v>108.91607154967544</v>
      </c>
      <c r="T223" s="70">
        <f>M223/L223*100</f>
        <v>89.90997309656407</v>
      </c>
      <c r="U223" s="91">
        <f>M223-K223</f>
        <v>14623.276000000536</v>
      </c>
      <c r="V223" s="58">
        <f>V6+V93</f>
        <v>7370316.402000001</v>
      </c>
      <c r="W223" s="58">
        <f>W6+W93</f>
        <v>5775725.6917</v>
      </c>
      <c r="X223" s="58">
        <f>X6+X93</f>
        <v>5755793.3149999995</v>
      </c>
      <c r="Y223" s="59">
        <f>W223/V223*100</f>
        <v>78.3646912381225</v>
      </c>
      <c r="Z223" s="58">
        <f>W223-M223</f>
        <v>-914854.8283000002</v>
      </c>
      <c r="AA223" s="59">
        <f>W223/M223*100</f>
        <v>86.32622646771463</v>
      </c>
      <c r="AB223" s="58">
        <f>X223-W223</f>
        <v>-19932.376700000837</v>
      </c>
      <c r="AC223" s="59">
        <f>X223/W223*100</f>
        <v>99.65489398624584</v>
      </c>
    </row>
  </sheetData>
  <sheetProtection/>
  <mergeCells count="13">
    <mergeCell ref="AB4:AC4"/>
    <mergeCell ref="G4:H4"/>
    <mergeCell ref="I4:J4"/>
    <mergeCell ref="N4:O4"/>
    <mergeCell ref="P4:Q4"/>
    <mergeCell ref="R4:S4"/>
    <mergeCell ref="Z4:AA4"/>
    <mergeCell ref="A1:U1"/>
    <mergeCell ref="E3:J3"/>
    <mergeCell ref="K3:M3"/>
    <mergeCell ref="N3:U3"/>
    <mergeCell ref="V3:X3"/>
    <mergeCell ref="Y3:AC3"/>
  </mergeCells>
  <printOptions/>
  <pageMargins left="0.3937007874015748" right="0.3937007874015748" top="0.3937007874015748" bottom="0.1968503937007874" header="0.1968503937007874" footer="0.2362204724409449"/>
  <pageSetup horizontalDpi="600" verticalDpi="600" orientation="landscape" paperSize="9" scale="80" r:id="rId1"/>
  <rowBreaks count="7" manualBreakCount="7">
    <brk id="30" max="28" man="1"/>
    <brk id="59" max="28" man="1"/>
    <brk id="76" max="28" man="1"/>
    <brk id="92" max="28" man="1"/>
    <brk id="105" max="28" man="1"/>
    <brk id="133" max="28" man="1"/>
    <brk id="199" max="28" man="1"/>
  </rowBreaks>
  <colBreaks count="2" manualBreakCount="2">
    <brk id="10" max="185" man="1"/>
    <brk id="2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2020-11-10T08:36:30Z</cp:lastPrinted>
  <dcterms:created xsi:type="dcterms:W3CDTF">2007-01-24T14:16:13Z</dcterms:created>
  <dcterms:modified xsi:type="dcterms:W3CDTF">2020-11-16T10:58:06Z</dcterms:modified>
  <cp:category/>
  <cp:version/>
  <cp:contentType/>
  <cp:contentStatus/>
</cp:coreProperties>
</file>